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rossa\Documents\Prefeitura\Projeto Asfalto 9 de julho\Recuperação Asfalto 9 de julho\"/>
    </mc:Choice>
  </mc:AlternateContent>
  <xr:revisionPtr revIDLastSave="0" documentId="13_ncr:1_{CEA0C745-C26E-48B9-AB7A-A3E256169C72}" xr6:coauthVersionLast="45" xr6:coauthVersionMax="45" xr10:uidLastSave="{00000000-0000-0000-0000-000000000000}"/>
  <bookViews>
    <workbookView xWindow="-108" yWindow="-108" windowWidth="23256" windowHeight="12456" tabRatio="686" xr2:uid="{00000000-000D-0000-FFFF-FFFF00000000}"/>
  </bookViews>
  <sheets>
    <sheet name="GLOBAL" sheetId="103" r:id="rId1"/>
    <sheet name="Cronograma" sheetId="109" r:id="rId2"/>
    <sheet name="CPUS" sheetId="46" r:id="rId3"/>
    <sheet name="CPUMICRO" sheetId="107" r:id="rId4"/>
    <sheet name="Adm local" sheetId="18" r:id="rId5"/>
    <sheet name="Sinal" sheetId="19" r:id="rId6"/>
    <sheet name="Mobilização" sheetId="17" r:id="rId7"/>
    <sheet name="BDI Composição" sheetId="110" r:id="rId8"/>
    <sheet name="BDI Insumo" sheetId="106" r:id="rId9"/>
  </sheets>
  <externalReferences>
    <externalReference r:id="rId10"/>
    <externalReference r:id="rId11"/>
    <externalReference r:id="rId12"/>
    <externalReference r:id="rId13"/>
    <externalReference r:id="rId14"/>
    <externalReference r:id="rId15"/>
    <externalReference r:id="rId16"/>
  </externalReferences>
  <definedNames>
    <definedName name="_____________OUT98" hidden="1">{#N/A,#N/A,TRUE,"Serviços"}</definedName>
    <definedName name="____________OUT98" hidden="1">{#N/A,#N/A,TRUE,"Serviços"}</definedName>
    <definedName name="____________OUT988" hidden="1">{#N/A,#N/A,TRUE,"Serviços"}</definedName>
    <definedName name="___________OUT98" hidden="1">{#N/A,#N/A,TRUE,"Serviços"}</definedName>
    <definedName name="___________OUT988" hidden="1">{#N/A,#N/A,TRUE,"Serviços"}</definedName>
    <definedName name="___________OUT9888" hidden="1">{#N/A,#N/A,TRUE,"Serviços"}</definedName>
    <definedName name="__________OUT98" hidden="1">{#N/A,#N/A,TRUE,"Serviços"}</definedName>
    <definedName name="_________OUT98" hidden="1">{#N/A,#N/A,TRUE,"Serviços"}</definedName>
    <definedName name="_________OUTT98" hidden="1">{#N/A,#N/A,TRUE,"Serviços"}</definedName>
    <definedName name="_________OUTT988" hidden="1">{#N/A,#N/A,TRUE,"Serviços"}</definedName>
    <definedName name="________OUT98" hidden="1">{#N/A,#N/A,TRUE,"Serviços"}</definedName>
    <definedName name="________OUTTT98" hidden="1">{#N/A,#N/A,TRUE,"Serviços"}</definedName>
    <definedName name="_______OUT98" hidden="1">{#N/A,#N/A,TRUE,"Serviços"}</definedName>
    <definedName name="_______OUT9888" hidden="1">{#N/A,#N/A,TRUE,"Serviços"}</definedName>
    <definedName name="______OUT98" hidden="1">{#N/A,#N/A,TRUE,"Serviços"}</definedName>
    <definedName name="______OUTT98888" hidden="1">{#N/A,#N/A,TRUE,"Serviços"}</definedName>
    <definedName name="_____OUT98" hidden="1">{#N/A,#N/A,TRUE,"Serviços"}</definedName>
    <definedName name="_____OUTTT988" hidden="1">{#N/A,#N/A,TRUE,"Serviços"}</definedName>
    <definedName name="____OUT98" hidden="1">{#N/A,#N/A,TRUE,"Serviços"}</definedName>
    <definedName name="____OUTTT98" hidden="1">{#N/A,#N/A,TRUE,"Serviços"}</definedName>
    <definedName name="__123Graph_A" hidden="1">[1]A!$B$4:$E$4</definedName>
    <definedName name="__123Graph_AGraph1" hidden="1">[1]A!$B$4:$B$8</definedName>
    <definedName name="__123Graph_AGraph10" hidden="1">[2]aux!$I$24:$M$24</definedName>
    <definedName name="__123Graph_AGraph11" hidden="1">[2]aux!$I$26:$M$26</definedName>
    <definedName name="__123Graph_AGraph12" hidden="1">[2]aux!$I$28:$M$28</definedName>
    <definedName name="__123Graph_AGraph2" hidden="1">[1]A!$C$4:$C$8</definedName>
    <definedName name="__123Graph_AGraph3" hidden="1">[1]A!$D$4:$D$8</definedName>
    <definedName name="__123Graph_AGraph4" hidden="1">[1]A!$B$4:$B$9</definedName>
    <definedName name="__123Graph_AGraph5" hidden="1">[1]A!$B$4:$B$9</definedName>
    <definedName name="__123Graph_AGraph6" hidden="1">[1]A!$E$4:$E$8</definedName>
    <definedName name="__123Graph_AGraph7" hidden="1">[1]A!$B$4:$E$4</definedName>
    <definedName name="__123Graph_AGraph8" hidden="1">[1]A!$B$4:$E$4</definedName>
    <definedName name="__123Graph_AGraph9" hidden="1">[2]aux!$I$22:$M$22</definedName>
    <definedName name="__123Graph_B" hidden="1">[1]A!$B$5:$E$5</definedName>
    <definedName name="__123Graph_BGraph1" hidden="1">[2]aux!$B$6:$F$6</definedName>
    <definedName name="__123Graph_BGraph10" hidden="1">[2]aux!$B$24:$F$24</definedName>
    <definedName name="__123Graph_BGraph11" hidden="1">[2]aux!$B$26:$F$26</definedName>
    <definedName name="__123Graph_BGraph12" hidden="1">[2]aux!$B$28:$F$28</definedName>
    <definedName name="__123Graph_BGraph2" hidden="1">[2]aux!$B$8:$F$8</definedName>
    <definedName name="__123Graph_BGraph3" hidden="1">[2]aux!$B$10:$F$10</definedName>
    <definedName name="__123Graph_BGraph4" hidden="1">[2]aux!$B$12:$F$12</definedName>
    <definedName name="__123Graph_BGraph5" hidden="1">[2]aux!$B$14:$F$14</definedName>
    <definedName name="__123Graph_BGraph6" hidden="1">[2]aux!$B$16:$F$16</definedName>
    <definedName name="__123Graph_BGraph7" hidden="1">[1]A!$B$5:$E$5</definedName>
    <definedName name="__123Graph_BGraph8" hidden="1">[1]A!$B$5:$E$5</definedName>
    <definedName name="__123Graph_BGraph9" hidden="1">[2]aux!$B$22:$F$22</definedName>
    <definedName name="__123Graph_C" hidden="1">[1]A!$B$6:$E$6</definedName>
    <definedName name="__123Graph_CGraph7" hidden="1">[1]A!$B$6:$E$6</definedName>
    <definedName name="__123Graph_CGraph8" hidden="1">[1]A!$B$6:$E$6</definedName>
    <definedName name="__123Graph_D" hidden="1">[1]A!$B$7:$E$7</definedName>
    <definedName name="__123Graph_DGraph7" hidden="1">[1]A!$B$7:$E$7</definedName>
    <definedName name="__123Graph_DGraph8" hidden="1">[1]A!$B$7:$E$7</definedName>
    <definedName name="__123Graph_E" hidden="1">[1]A!$B$8:$E$8</definedName>
    <definedName name="__123Graph_EGraph7" hidden="1">[1]A!$B$8:$E$8</definedName>
    <definedName name="__123Graph_EGraph8" hidden="1">[1]A!$B$8:$E$8</definedName>
    <definedName name="__123Graph_X" hidden="1">[1]A!$B$3:$E$3</definedName>
    <definedName name="__123Graph_XGraph1" hidden="1">[1]A!$A$4:$A$8</definedName>
    <definedName name="__123Graph_XGraph10" hidden="1">[2]aux!$B$25:$F$25</definedName>
    <definedName name="__123Graph_XGraph11" hidden="1">[2]aux!$B$27:$F$27</definedName>
    <definedName name="__123Graph_XGraph12" hidden="1">[2]aux!$B$29:$F$29</definedName>
    <definedName name="__123Graph_XGraph2" hidden="1">[1]A!$A$4:$A$8</definedName>
    <definedName name="__123Graph_XGraph3" hidden="1">[1]A!$A$4:$A$8</definedName>
    <definedName name="__123Graph_XGraph4" hidden="1">[1]A!$A$4:$A$9</definedName>
    <definedName name="__123Graph_XGraph5" hidden="1">[1]A!$A$4:$A$9</definedName>
    <definedName name="__123Graph_XGraph6" hidden="1">[1]A!$A$4:$A$8</definedName>
    <definedName name="__123Graph_XGraph7" hidden="1">[1]A!$B$3:$E$3</definedName>
    <definedName name="__123Graph_XGraph8" hidden="1">[1]A!$B$3:$E$3</definedName>
    <definedName name="__123Graph_XGraph9" hidden="1">[2]aux!$B$23:$F$23</definedName>
    <definedName name="__OUT98" hidden="1">{#N/A,#N/A,TRUE,"Serviços"}</definedName>
    <definedName name="__OUT988888" hidden="1">{#N/A,#N/A,TRUE,"Serviços"}</definedName>
    <definedName name="_Key1" localSheetId="4" hidden="1">#REF!</definedName>
    <definedName name="_Key1" localSheetId="7" hidden="1">#REF!</definedName>
    <definedName name="_Key1" localSheetId="8" hidden="1">#REF!</definedName>
    <definedName name="_Key1" localSheetId="3" hidden="1">#REF!</definedName>
    <definedName name="_Key1" localSheetId="6" hidden="1">#REF!</definedName>
    <definedName name="_Key1" localSheetId="5" hidden="1">#REF!</definedName>
    <definedName name="_Key1" hidden="1">#REF!</definedName>
    <definedName name="_Key2" localSheetId="4" hidden="1">#REF!</definedName>
    <definedName name="_Key2" localSheetId="7" hidden="1">#REF!</definedName>
    <definedName name="_Key2" localSheetId="8" hidden="1">#REF!</definedName>
    <definedName name="_Key2" localSheetId="3" hidden="1">#REF!</definedName>
    <definedName name="_Key2" localSheetId="6" hidden="1">#REF!</definedName>
    <definedName name="_Key2" localSheetId="5" hidden="1">#REF!</definedName>
    <definedName name="_Key2" hidden="1">#REF!</definedName>
    <definedName name="_Order1" hidden="1">255</definedName>
    <definedName name="_Order2" hidden="1">255</definedName>
    <definedName name="_OUT98" hidden="1">{#N/A,#N/A,TRUE,"Serviços"}</definedName>
    <definedName name="_OUTTTT9888" hidden="1">{#N/A,#N/A,TRUE,"Serviços"}</definedName>
    <definedName name="_Regression_Int" hidden="1">1</definedName>
    <definedName name="_Sort" localSheetId="4" hidden="1">#REF!</definedName>
    <definedName name="_Sort" localSheetId="7" hidden="1">#REF!</definedName>
    <definedName name="_Sort" localSheetId="8" hidden="1">#REF!</definedName>
    <definedName name="_Sort" localSheetId="3" hidden="1">#REF!</definedName>
    <definedName name="_Sort" localSheetId="6" hidden="1">#REF!</definedName>
    <definedName name="_Sort" localSheetId="5" hidden="1">#REF!</definedName>
    <definedName name="_Sort" hidden="1">#REF!</definedName>
    <definedName name="AAA" hidden="1">#REF!</definedName>
    <definedName name="ACOMPANHAMENTO" localSheetId="7" hidden="1">IF(VALUE(#REF!)=2,"BM","PLE")</definedName>
    <definedName name="ACOMPANHAMENTO" localSheetId="8" hidden="1">IF(VALUE(#REF!)=2,"BM","PLE")</definedName>
    <definedName name="ACOMPANHAMENTO" localSheetId="3" hidden="1">IF(VALUE(#REF!)=2,"BM","PLE")</definedName>
    <definedName name="ACOMPANHAMENTO" hidden="1">IF(VALUE(#REF!)=2,"BM","PLE")</definedName>
    <definedName name="_xlnm.Print_Area" localSheetId="4">'Adm local'!$A$1:$G$14</definedName>
    <definedName name="_xlnm.Print_Area" localSheetId="7">'BDI Composição'!$A$1:$J$54</definedName>
    <definedName name="_xlnm.Print_Area" localSheetId="8">'BDI Insumo'!$A$1:$J$53</definedName>
    <definedName name="_xlnm.Print_Area" localSheetId="3">CPUMICRO!$A$1:$I$26</definedName>
    <definedName name="_xlnm.Print_Area" localSheetId="2">CPUS!$A$1:$G$59</definedName>
    <definedName name="_xlnm.Print_Area" localSheetId="1">Cronograma!$A$1:$I$25</definedName>
    <definedName name="_xlnm.Print_Area" localSheetId="0">GLOBAL!$A$1:$K$64</definedName>
    <definedName name="_xlnm.Print_Area" localSheetId="6">Mobilização!$A$1:$L$22</definedName>
    <definedName name="_xlnm.Print_Area" localSheetId="5">Sinal!$A$1:$F$8</definedName>
    <definedName name="ASSIS_ASSIS_Listar">#REF!</definedName>
    <definedName name="asss" hidden="1">{#N/A,#N/A,TRUE,"Serviços"}</definedName>
    <definedName name="AUTOEVENTO" localSheetId="7" hidden="1">#REF!</definedName>
    <definedName name="AUTOEVENTO" localSheetId="8" hidden="1">#REF!</definedName>
    <definedName name="AUTOEVENTO" localSheetId="3" hidden="1">#REF!</definedName>
    <definedName name="AUTOEVENTO" hidden="1">#REF!</definedName>
    <definedName name="_xlnm.Database">TEXT(Import.DataBase,"mm-aaaa")</definedName>
    <definedName name="BDI.Opcao" localSheetId="7" hidden="1">#REF!</definedName>
    <definedName name="BDI.Opcao" localSheetId="8" hidden="1">#REF!</definedName>
    <definedName name="BDI.Opcao" localSheetId="3" hidden="1">#REF!</definedName>
    <definedName name="BDI.Opcao" hidden="1">#REF!</definedName>
    <definedName name="BDI.TipoObra" localSheetId="7" hidden="1">#REF!</definedName>
    <definedName name="BDI.TipoObra" localSheetId="8" hidden="1">#REF!</definedName>
    <definedName name="BDI.TipoObra" localSheetId="3" hidden="1">#REF!</definedName>
    <definedName name="BDI.TipoObra" hidden="1">#REF!</definedName>
    <definedName name="BM.AFAcumulado" localSheetId="7" hidden="1">#REF!</definedName>
    <definedName name="BM.AFAcumulado" localSheetId="8" hidden="1">#REF!</definedName>
    <definedName name="BM.AFAcumulado" localSheetId="3" hidden="1">#REF!</definedName>
    <definedName name="BM.AFAcumulado" hidden="1">#REF!</definedName>
    <definedName name="BM.AFAnterior" localSheetId="7" hidden="1">#REF!</definedName>
    <definedName name="BM.AFAnterior" localSheetId="8" hidden="1">#REF!</definedName>
    <definedName name="BM.AFAnterior" localSheetId="3" hidden="1">#REF!</definedName>
    <definedName name="BM.AFAnterior" hidden="1">#REF!</definedName>
    <definedName name="BM.MaxMed" localSheetId="7" hidden="1">IF('BDI Composição'!RegimeExecucao="Global",1,#REF!)</definedName>
    <definedName name="BM.MaxMed" localSheetId="8" hidden="1">IF('BDI Insumo'!RegimeExecucao="Global",1,#REF!)</definedName>
    <definedName name="BM.MaxMed" localSheetId="3" hidden="1">IF(RegimeExecucao="Global",1,#REF!)</definedName>
    <definedName name="BM.MaxMed" hidden="1">IF(RegimeExecucao="Global",1,#REF!)</definedName>
    <definedName name="BM.MEDAcumulado" localSheetId="7" hidden="1">IF(COUNTIF(#REF!,'BDI Composição'!BM.medicao)&gt;0,SUM(OFFSET(#REF!,0,0,1,MATCH('BDI Composição'!BM.medicao,#REF!,0))),0)</definedName>
    <definedName name="BM.MEDAcumulado" localSheetId="8" hidden="1">IF(COUNTIF(#REF!,'BDI Insumo'!BM.medicao)&gt;0,SUM(OFFSET(#REF!,0,0,1,MATCH('BDI Insumo'!BM.medicao,#REF!,0))),0)</definedName>
    <definedName name="BM.MEDAcumulado" localSheetId="3" hidden="1">IF(COUNTIF(#REF!,CPUMICRO!BM.medicao)&gt;0,SUM(OFFSET(#REF!,0,0,1,MATCH(CPUMICRO!BM.medicao,#REF!,0))),0)</definedName>
    <definedName name="BM.MEDAcumulado" hidden="1">IF(COUNTIF(#REF!,BM.medicao)&gt;0,SUM(OFFSET(#REF!,0,0,1,MATCH(BM.medicao,#REF!,0))),0)</definedName>
    <definedName name="BM.MEDAnterior" localSheetId="7" hidden="1">IF(COUNTIF(#REF!,'BDI Composição'!BM.medicao-1)&gt;0,SUM(OFFSET(#REF!,0,0,1,MATCH('BDI Composição'!BM.medicao-1,#REF!,0))),0)</definedName>
    <definedName name="BM.MEDAnterior" localSheetId="8" hidden="1">IF(COUNTIF(#REF!,'BDI Insumo'!BM.medicao-1)&gt;0,SUM(OFFSET(#REF!,0,0,1,MATCH('BDI Insumo'!BM.medicao-1,#REF!,0))),0)</definedName>
    <definedName name="BM.MEDAnterior" localSheetId="3" hidden="1">IF(COUNTIF(#REF!,CPUMICRO!BM.medicao-1)&gt;0,SUM(OFFSET(#REF!,0,0,1,MATCH(CPUMICRO!BM.medicao-1,#REF!,0))),0)</definedName>
    <definedName name="BM.MEDAnterior" hidden="1">IF(COUNTIF(#REF!,BM.medicao-1)&gt;0,SUM(OFFSET(#REF!,0,0,1,MATCH(BM.medicao-1,#REF!,0))),0)</definedName>
    <definedName name="BM.medicao" localSheetId="7" hidden="1">OFFSET(#REF!,1,0)</definedName>
    <definedName name="BM.medicao" localSheetId="8" hidden="1">OFFSET(#REF!,1,0)</definedName>
    <definedName name="BM.medicao" localSheetId="3" hidden="1">OFFSET(#REF!,1,0)</definedName>
    <definedName name="BM.medicao" hidden="1">OFFSET(#REF!,1,0)</definedName>
    <definedName name="BM.MinMed" localSheetId="7" hidden="1">IF('BDI Composição'!RegimeExecucao="Global",-1,-#REF!)</definedName>
    <definedName name="BM.MinMed" localSheetId="8" hidden="1">IF('BDI Insumo'!RegimeExecucao="Global",-1,-#REF!)</definedName>
    <definedName name="BM.MinMed" localSheetId="3" hidden="1">IF(RegimeExecucao="Global",-1,-#REF!)</definedName>
    <definedName name="BM.MinMed" hidden="1">IF(RegimeExecucao="Global",-1,-#REF!)</definedName>
    <definedName name="CAIXA.Modo" localSheetId="7" hidden="1">#REF!</definedName>
    <definedName name="CAIXA.Modo" localSheetId="8" hidden="1">#REF!</definedName>
    <definedName name="CAIXA.Modo" localSheetId="3" hidden="1">#REF!</definedName>
    <definedName name="CAIXA.Modo" hidden="1">#REF!</definedName>
    <definedName name="CÁLCULO.AgrupEventos" localSheetId="7" hidden="1">#REF!</definedName>
    <definedName name="CÁLCULO.AgrupEventos" localSheetId="8" hidden="1">#REF!</definedName>
    <definedName name="CÁLCULO.AgrupEventos" localSheetId="3" hidden="1">#REF!</definedName>
    <definedName name="CÁLCULO.AgrupEventos" hidden="1">#REF!</definedName>
    <definedName name="CÁLCULO.ColunaPadrão" localSheetId="7" hidden="1">#REF!</definedName>
    <definedName name="CÁLCULO.ColunaPadrão" localSheetId="8" hidden="1">#REF!</definedName>
    <definedName name="CÁLCULO.ColunaPadrão" localSheetId="3" hidden="1">#REF!</definedName>
    <definedName name="CÁLCULO.ColunaPadrão" hidden="1">#REF!</definedName>
    <definedName name="CÁLCULO.Filtro" localSheetId="7" hidden="1">#REF!</definedName>
    <definedName name="CÁLCULO.Filtro" localSheetId="8" hidden="1">#REF!</definedName>
    <definedName name="CÁLCULO.Filtro" localSheetId="3" hidden="1">#REF!</definedName>
    <definedName name="CÁLCULO.Filtro" hidden="1">#REF!</definedName>
    <definedName name="CÁLCULO.firstcol" localSheetId="7" hidden="1">#REF!</definedName>
    <definedName name="CÁLCULO.firstcol" localSheetId="8" hidden="1">#REF!</definedName>
    <definedName name="CÁLCULO.firstcol" localSheetId="3" hidden="1">#REF!</definedName>
    <definedName name="CÁLCULO.firstcol" hidden="1">#REF!</definedName>
    <definedName name="CÁLCULO.firstrow" localSheetId="7" hidden="1">#REF!</definedName>
    <definedName name="CÁLCULO.firstrow" localSheetId="8" hidden="1">#REF!</definedName>
    <definedName name="CÁLCULO.firstrow" localSheetId="3" hidden="1">#REF!</definedName>
    <definedName name="CÁLCULO.firstrow" hidden="1">#REF!</definedName>
    <definedName name="CÁLCULO.Frenterow" localSheetId="7" hidden="1">#REF!</definedName>
    <definedName name="CÁLCULO.Frenterow" localSheetId="8" hidden="1">#REF!</definedName>
    <definedName name="CÁLCULO.Frenterow" localSheetId="3" hidden="1">#REF!</definedName>
    <definedName name="CÁLCULO.Frenterow" hidden="1">#REF!</definedName>
    <definedName name="CÁLCULO.lastcol" localSheetId="7" hidden="1">#REF!</definedName>
    <definedName name="CÁLCULO.lastcol" localSheetId="8" hidden="1">#REF!</definedName>
    <definedName name="CÁLCULO.lastcol" localSheetId="3" hidden="1">#REF!</definedName>
    <definedName name="CÁLCULO.lastcol" hidden="1">#REF!</definedName>
    <definedName name="CÁLCULO.lastrow" localSheetId="7" hidden="1">#REF!</definedName>
    <definedName name="CÁLCULO.lastrow" localSheetId="8" hidden="1">#REF!</definedName>
    <definedName name="CÁLCULO.lastrow" localSheetId="3" hidden="1">#REF!</definedName>
    <definedName name="CÁLCULO.lastrow" hidden="1">#REF!</definedName>
    <definedName name="CÁLCULO.LinhaPadrão" localSheetId="7" hidden="1">#REF!</definedName>
    <definedName name="CÁLCULO.LinhaPadrão" localSheetId="8" hidden="1">#REF!</definedName>
    <definedName name="CÁLCULO.LinhaPadrão" localSheetId="3" hidden="1">#REF!</definedName>
    <definedName name="CÁLCULO.LinhaPadrão" hidden="1">#REF!</definedName>
    <definedName name="CÁLCULO.margemrow" localSheetId="7" hidden="1">#REF!</definedName>
    <definedName name="CÁLCULO.margemrow" localSheetId="8" hidden="1">#REF!</definedName>
    <definedName name="CÁLCULO.margemrow" localSheetId="3" hidden="1">#REF!</definedName>
    <definedName name="CÁLCULO.margemrow" hidden="1">#REF!</definedName>
    <definedName name="CÁLCULO.MATRIZ1.ColunaPadrão" localSheetId="7" hidden="1">#REF!</definedName>
    <definedName name="CÁLCULO.MATRIZ1.ColunaPadrão" localSheetId="8" hidden="1">#REF!</definedName>
    <definedName name="CÁLCULO.MATRIZ1.ColunaPadrão" localSheetId="3" hidden="1">#REF!</definedName>
    <definedName name="CÁLCULO.MATRIZ1.ColunaPadrão" hidden="1">#REF!</definedName>
    <definedName name="CÁLCULO.MATRIZ1.firstcol" localSheetId="7" hidden="1">#REF!</definedName>
    <definedName name="CÁLCULO.MATRIZ1.firstcol" localSheetId="8" hidden="1">#REF!</definedName>
    <definedName name="CÁLCULO.MATRIZ1.firstcol" localSheetId="3" hidden="1">#REF!</definedName>
    <definedName name="CÁLCULO.MATRIZ1.firstcol" hidden="1">#REF!</definedName>
    <definedName name="CÁLCULO.MATRIZ1.lastcol" localSheetId="7" hidden="1">#REF!</definedName>
    <definedName name="CÁLCULO.MATRIZ1.lastcol" localSheetId="8" hidden="1">#REF!</definedName>
    <definedName name="CÁLCULO.MATRIZ1.lastcol" localSheetId="3" hidden="1">#REF!</definedName>
    <definedName name="CÁLCULO.MATRIZ1.lastcol" hidden="1">#REF!</definedName>
    <definedName name="CÁLCULO.MATRIZ1.lastrow" localSheetId="7" hidden="1">#REF!</definedName>
    <definedName name="CÁLCULO.MATRIZ1.lastrow" localSheetId="8" hidden="1">#REF!</definedName>
    <definedName name="CÁLCULO.MATRIZ1.lastrow" localSheetId="3" hidden="1">#REF!</definedName>
    <definedName name="CÁLCULO.MATRIZ1.lastrow" hidden="1">#REF!</definedName>
    <definedName name="CÁLCULO.MATRIZ2.ColunaPadrão" localSheetId="7" hidden="1">#REF!</definedName>
    <definedName name="CÁLCULO.MATRIZ2.ColunaPadrão" localSheetId="8" hidden="1">#REF!</definedName>
    <definedName name="CÁLCULO.MATRIZ2.ColunaPadrão" localSheetId="3" hidden="1">#REF!</definedName>
    <definedName name="CÁLCULO.MATRIZ2.ColunaPadrão" hidden="1">#REF!</definedName>
    <definedName name="CÁLCULO.MATRIZ2.firstcol" localSheetId="7" hidden="1">#REF!</definedName>
    <definedName name="CÁLCULO.MATRIZ2.firstcol" localSheetId="8" hidden="1">#REF!</definedName>
    <definedName name="CÁLCULO.MATRIZ2.firstcol" localSheetId="3" hidden="1">#REF!</definedName>
    <definedName name="CÁLCULO.MATRIZ2.firstcol" hidden="1">#REF!</definedName>
    <definedName name="CÁLCULO.MATRIZ2.lastcol" localSheetId="7" hidden="1">#REF!</definedName>
    <definedName name="CÁLCULO.MATRIZ2.lastcol" localSheetId="8" hidden="1">#REF!</definedName>
    <definedName name="CÁLCULO.MATRIZ2.lastcol" localSheetId="3" hidden="1">#REF!</definedName>
    <definedName name="CÁLCULO.MATRIZ2.lastcol" hidden="1">#REF!</definedName>
    <definedName name="CÁLCULO.MATRIZ2.lastrow" localSheetId="7" hidden="1">#REF!</definedName>
    <definedName name="CÁLCULO.MATRIZ2.lastrow" localSheetId="8" hidden="1">#REF!</definedName>
    <definedName name="CÁLCULO.MATRIZ2.lastrow" localSheetId="3" hidden="1">#REF!</definedName>
    <definedName name="CÁLCULO.MATRIZ2.lastrow" hidden="1">#REF!</definedName>
    <definedName name="CÁLCULO.MATRIZ3.ColunaPadrão" localSheetId="7" hidden="1">#REF!</definedName>
    <definedName name="CÁLCULO.MATRIZ3.ColunaPadrão" localSheetId="8" hidden="1">#REF!</definedName>
    <definedName name="CÁLCULO.MATRIZ3.ColunaPadrão" localSheetId="3" hidden="1">#REF!</definedName>
    <definedName name="CÁLCULO.MATRIZ3.ColunaPadrão" hidden="1">#REF!</definedName>
    <definedName name="CÁLCULO.MATRIZ3.firstcol" localSheetId="7" hidden="1">#REF!</definedName>
    <definedName name="CÁLCULO.MATRIZ3.firstcol" localSheetId="8" hidden="1">#REF!</definedName>
    <definedName name="CÁLCULO.MATRIZ3.firstcol" localSheetId="3" hidden="1">#REF!</definedName>
    <definedName name="CÁLCULO.MATRIZ3.firstcol" hidden="1">#REF!</definedName>
    <definedName name="CÁLCULO.MATRIZ3.lastcol" localSheetId="7" hidden="1">#REF!</definedName>
    <definedName name="CÁLCULO.MATRIZ3.lastcol" localSheetId="8" hidden="1">#REF!</definedName>
    <definedName name="CÁLCULO.MATRIZ3.lastcol" localSheetId="3" hidden="1">#REF!</definedName>
    <definedName name="CÁLCULO.MATRIZ3.lastcol" hidden="1">#REF!</definedName>
    <definedName name="CÁLCULO.MATRIZ3.lastrow" localSheetId="7" hidden="1">#REF!</definedName>
    <definedName name="CÁLCULO.MATRIZ3.lastrow" localSheetId="8" hidden="1">#REF!</definedName>
    <definedName name="CÁLCULO.MATRIZ3.lastrow" localSheetId="3" hidden="1">#REF!</definedName>
    <definedName name="CÁLCULO.MATRIZ3.lastrow" hidden="1">#REF!</definedName>
    <definedName name="CÁLCULO.NúmeroDeEventos" localSheetId="7" hidden="1">IF('BDI Composição'!AUTOEVENTO&lt;&gt;"manual",MAX(#REF!),MAX(OFFSET(#REF!,1,0)))</definedName>
    <definedName name="CÁLCULO.NúmeroDeEventos" localSheetId="8" hidden="1">IF('BDI Insumo'!AUTOEVENTO&lt;&gt;"manual",MAX(#REF!),MAX(OFFSET(#REF!,1,0)))</definedName>
    <definedName name="CÁLCULO.NúmeroDeEventos" localSheetId="3" hidden="1">IF(CPUMICRO!AUTOEVENTO&lt;&gt;"manual",MAX(#REF!),MAX(OFFSET(#REF!,1,0)))</definedName>
    <definedName name="CÁLCULO.NúmeroDeEventos" hidden="1">IF(AUTOEVENTO&lt;&gt;"manual",MAX(#REF!),MAX(OFFSET(#REF!,1,0)))</definedName>
    <definedName name="CÁLCULO.NúmeroDeFrentes" localSheetId="7" hidden="1">COLUMN(#REF!)-COLUMN(#REF!)</definedName>
    <definedName name="CÁLCULO.NúmeroDeFrentes" localSheetId="8" hidden="1">COLUMN(#REF!)-COLUMN(#REF!)</definedName>
    <definedName name="CÁLCULO.NúmeroDeFrentes" hidden="1">COLUMN(#REF!)-COLUMN(#REF!)</definedName>
    <definedName name="CÁLCULO.TotalAdmLocal" localSheetId="7" hidden="1">IF('BDI Composição'!AUTOEVENTO="manual",SUMIF(#REF!,1,#REF!),0)</definedName>
    <definedName name="CÁLCULO.TotalAdmLocal" localSheetId="8" hidden="1">IF('BDI Insumo'!AUTOEVENTO="manual",SUMIF(#REF!,1,#REF!),0)</definedName>
    <definedName name="CÁLCULO.TotalAdmLocal" localSheetId="3" hidden="1">IF(CPUMICRO!AUTOEVENTO="manual",SUMIF(#REF!,1,#REF!),0)</definedName>
    <definedName name="CÁLCULO.TotalAdmLocal" hidden="1">IF(AUTOEVENTO="manual",SUMIF(#REF!,1,#REF!),0)</definedName>
    <definedName name="CAPA" hidden="1">{#N/A,#N/A,TRUE,"Serviços"}</definedName>
    <definedName name="capa1" hidden="1">{#N/A,#N/A,TRUE,"Serviços"}</definedName>
    <definedName name="capa11" hidden="1">{#N/A,#N/A,TRUE,"Serviços"}</definedName>
    <definedName name="capa22" hidden="1">{#N/A,#N/A,TRUE,"Serviços"}</definedName>
    <definedName name="CAPAA" hidden="1">{#N/A,#N/A,TRUE,"Serviços"}</definedName>
    <definedName name="CFF.ColunaPadrão">#REF!</definedName>
    <definedName name="CFF.Colunas">#REF!</definedName>
    <definedName name="CFF.Dados">OFFSET(#REF!,1,0):OFFSET(#REF!,-1,-1)</definedName>
    <definedName name="CFF.IncluirLinha">MAX(#REF!)*CFF.NumLinha-ROW(#REF!)+ROW(#REF!)+1</definedName>
    <definedName name="CFF.Item">OFFSET(#REF!,1,0):OFFSET(#REF!,-1,-1)</definedName>
    <definedName name="CFF.LinhaPadrão">#REF!</definedName>
    <definedName name="CFF.NumLinha">ROW(#REF!)-ROW(#REF!)-1</definedName>
    <definedName name="Composições.LinhaPadrão">#REF!</definedName>
    <definedName name="Cotações.LinhaPadrão">#REF!</definedName>
    <definedName name="CRONO.ColunaPadrão" localSheetId="7" hidden="1">#REF!</definedName>
    <definedName name="CRONO.ColunaPadrão" localSheetId="8" hidden="1">#REF!</definedName>
    <definedName name="CRONO.ColunaPadrão" localSheetId="3" hidden="1">#REF!</definedName>
    <definedName name="CRONO.ColunaPadrão" hidden="1">#REF!</definedName>
    <definedName name="CRONO.Filtro" localSheetId="7" hidden="1">#REF!</definedName>
    <definedName name="CRONO.Filtro" localSheetId="8" hidden="1">#REF!</definedName>
    <definedName name="CRONO.Filtro" localSheetId="3" hidden="1">#REF!</definedName>
    <definedName name="CRONO.Filtro" hidden="1">#REF!</definedName>
    <definedName name="CRONO.FirstCol" localSheetId="7" hidden="1">#REF!</definedName>
    <definedName name="CRONO.FirstCol" localSheetId="8" hidden="1">#REF!</definedName>
    <definedName name="CRONO.FirstCol" localSheetId="3" hidden="1">#REF!</definedName>
    <definedName name="CRONO.FirstCol" hidden="1">#REF!</definedName>
    <definedName name="CRONO.firstrow" localSheetId="7" hidden="1">#REF!</definedName>
    <definedName name="CRONO.firstrow" localSheetId="8" hidden="1">#REF!</definedName>
    <definedName name="CRONO.firstrow" localSheetId="3" hidden="1">#REF!</definedName>
    <definedName name="CRONO.firstrow" hidden="1">#REF!</definedName>
    <definedName name="CRONO.Frenterow" localSheetId="7" hidden="1">#REF!</definedName>
    <definedName name="CRONO.Frenterow" localSheetId="8" hidden="1">#REF!</definedName>
    <definedName name="CRONO.Frenterow" localSheetId="3" hidden="1">#REF!</definedName>
    <definedName name="CRONO.Frenterow" hidden="1">#REF!</definedName>
    <definedName name="CRONO.LastCol" localSheetId="7" hidden="1">#REF!</definedName>
    <definedName name="CRONO.LastCol" localSheetId="8" hidden="1">#REF!</definedName>
    <definedName name="CRONO.LastCol" localSheetId="3" hidden="1">#REF!</definedName>
    <definedName name="CRONO.LastCol" hidden="1">#REF!</definedName>
    <definedName name="CRONO.lastrow" localSheetId="7" hidden="1">#REF!</definedName>
    <definedName name="CRONO.lastrow" localSheetId="8" hidden="1">#REF!</definedName>
    <definedName name="CRONO.lastrow" localSheetId="3" hidden="1">#REF!</definedName>
    <definedName name="CRONO.lastrow" hidden="1">#REF!</definedName>
    <definedName name="CRONO.LinhaPadrão" localSheetId="7" hidden="1">#REF!</definedName>
    <definedName name="CRONO.LinhaPadrão" localSheetId="8" hidden="1">#REF!</definedName>
    <definedName name="CRONO.LinhaPadrão" localSheetId="3" hidden="1">#REF!</definedName>
    <definedName name="CRONO.LinhaPadrão" hidden="1">#REF!</definedName>
    <definedName name="CRONO.LinhasNecessarias" localSheetId="7" hidden="1">COUNTIF(#REF!,"Manual")+COUNTIF(#REF!,"SemiAuto")+COUNT('BDI Composição'!ORÇAMENTO.ListaCrono)</definedName>
    <definedName name="CRONO.LinhasNecessarias" localSheetId="8" hidden="1">COUNTIF(#REF!,"Manual")+COUNTIF(#REF!,"SemiAuto")+COUNT('BDI Insumo'!ORÇAMENTO.ListaCrono)</definedName>
    <definedName name="CRONO.LinhasNecessarias" localSheetId="3" hidden="1">COUNTIF(#REF!,"Manual")+COUNTIF(#REF!,"SemiAuto")+COUNT(CPUMICRO!ORÇAMENTO.ListaCrono)</definedName>
    <definedName name="CRONO.LinhasNecessarias" hidden="1">COUNTIF(#REF!,"Manual")+COUNTIF(#REF!,"SemiAuto")+COUNT(ORÇAMENTO.ListaCrono)</definedName>
    <definedName name="CRONO.margemrow" localSheetId="7" hidden="1">#REF!</definedName>
    <definedName name="CRONO.margemrow" localSheetId="8" hidden="1">#REF!</definedName>
    <definedName name="CRONO.margemrow" localSheetId="3" hidden="1">#REF!</definedName>
    <definedName name="CRONO.margemrow" hidden="1">#REF!</definedName>
    <definedName name="CRONO.MaxParc" localSheetId="7" hidden="1">#REF!+#REF!</definedName>
    <definedName name="CRONO.MaxParc" localSheetId="8" hidden="1">#REF!+#REF!</definedName>
    <definedName name="CRONO.MaxParc" localSheetId="3" hidden="1">#REF!+#REF!</definedName>
    <definedName name="CRONO.MaxParc" hidden="1">#REF!+#REF!</definedName>
    <definedName name="CRONO.NivelExibicao" localSheetId="7" hidden="1">#REF!</definedName>
    <definedName name="CRONO.NivelExibicao" localSheetId="8" hidden="1">#REF!</definedName>
    <definedName name="CRONO.NivelExibicao" localSheetId="3" hidden="1">#REF!</definedName>
    <definedName name="CRONO.NivelExibicao" hidden="1">#REF!</definedName>
    <definedName name="CRONO.Parcela1" localSheetId="7" hidden="1">#REF!</definedName>
    <definedName name="CRONO.Parcela1" localSheetId="8" hidden="1">#REF!</definedName>
    <definedName name="CRONO.Parcela1" localSheetId="3" hidden="1">#REF!</definedName>
    <definedName name="CRONO.Parcela1" hidden="1">#REF!</definedName>
    <definedName name="CRONOPLE.ColunaPadrão" localSheetId="7" hidden="1">#REF!</definedName>
    <definedName name="CRONOPLE.ColunaPadrão" localSheetId="8" hidden="1">#REF!</definedName>
    <definedName name="CRONOPLE.ColunaPadrão" localSheetId="3" hidden="1">#REF!</definedName>
    <definedName name="CRONOPLE.ColunaPadrão" hidden="1">#REF!</definedName>
    <definedName name="CRONOPLE.FirstCol" localSheetId="7" hidden="1">#REF!</definedName>
    <definedName name="CRONOPLE.FirstCol" localSheetId="8" hidden="1">#REF!</definedName>
    <definedName name="CRONOPLE.FirstCol" localSheetId="3" hidden="1">#REF!</definedName>
    <definedName name="CRONOPLE.FirstCol" hidden="1">#REF!</definedName>
    <definedName name="CRONOPLE.firstrow" localSheetId="7" hidden="1">#REF!</definedName>
    <definedName name="CRONOPLE.firstrow" localSheetId="8" hidden="1">#REF!</definedName>
    <definedName name="CRONOPLE.firstrow" localSheetId="3" hidden="1">#REF!</definedName>
    <definedName name="CRONOPLE.firstrow" hidden="1">#REF!</definedName>
    <definedName name="CRONOPLE.Frenterow" localSheetId="7" hidden="1">#REF!</definedName>
    <definedName name="CRONOPLE.Frenterow" localSheetId="8" hidden="1">#REF!</definedName>
    <definedName name="CRONOPLE.Frenterow" localSheetId="3" hidden="1">#REF!</definedName>
    <definedName name="CRONOPLE.Frenterow" hidden="1">#REF!</definedName>
    <definedName name="CRONOPLE.LastCol" localSheetId="7" hidden="1">#REF!</definedName>
    <definedName name="CRONOPLE.LastCol" localSheetId="8" hidden="1">#REF!</definedName>
    <definedName name="CRONOPLE.LastCol" localSheetId="3" hidden="1">#REF!</definedName>
    <definedName name="CRONOPLE.LastCol" hidden="1">#REF!</definedName>
    <definedName name="CRONOPLE.lastrow" localSheetId="7" hidden="1">#REF!</definedName>
    <definedName name="CRONOPLE.lastrow" localSheetId="8" hidden="1">#REF!</definedName>
    <definedName name="CRONOPLE.lastrow" localSheetId="3" hidden="1">#REF!</definedName>
    <definedName name="CRONOPLE.lastrow" hidden="1">#REF!</definedName>
    <definedName name="CRONOPLE.LinhaPadrão" localSheetId="7" hidden="1">#REF!</definedName>
    <definedName name="CRONOPLE.LinhaPadrão" localSheetId="8" hidden="1">#REF!</definedName>
    <definedName name="CRONOPLE.LinhaPadrão" localSheetId="3" hidden="1">#REF!</definedName>
    <definedName name="CRONOPLE.LinhaPadrão" hidden="1">#REF!</definedName>
    <definedName name="CRONOPLE.margemrow" localSheetId="7" hidden="1">#REF!</definedName>
    <definedName name="CRONOPLE.margemrow" localSheetId="8" hidden="1">#REF!</definedName>
    <definedName name="CRONOPLE.margemrow" localSheetId="3" hidden="1">#REF!</definedName>
    <definedName name="CRONOPLE.margemrow" hidden="1">#REF!</definedName>
    <definedName name="CRONOPLE.ValorDoEvento" localSheetId="7" hidden="1">SUMIF(#REF!,#REF!,OFFSET(#REF!,0,#REF!))</definedName>
    <definedName name="CRONOPLE.ValorDoEvento" localSheetId="8" hidden="1">SUMIF(#REF!,#REF!,OFFSET(#REF!,0,#REF!))</definedName>
    <definedName name="CRONOPLE.ValorDoEvento" localSheetId="3" hidden="1">SUMIF(#REF!,#REF!,OFFSET(#REF!,0,#REF!))</definedName>
    <definedName name="CRONOPLE.ValorDoEvento" hidden="1">SUMIF(#REF!,#REF!,OFFSET(#REF!,0,#REF!))</definedName>
    <definedName name="Dados.Assinatura1">#REF!</definedName>
    <definedName name="Dados.Assinatura2">#REF!</definedName>
    <definedName name="Dados.Lista.Acompanhamento">#REF!</definedName>
    <definedName name="Dados.Lista.BDI">[3]DADOS!$T$37:$X$37</definedName>
    <definedName name="Dados.Lista.Localidade">#REF!</definedName>
    <definedName name="Dados.Lista.RegimeExecução">#REF!</definedName>
    <definedName name="DAER1" hidden="1">{#N/A,#N/A,TRUE,"Serviços"}</definedName>
    <definedName name="DAER11" hidden="1">{#N/A,#N/A,TRUE,"Serviços"}</definedName>
    <definedName name="DESONERACAO" localSheetId="7" hidden="1">IF(OR([0]!Import.Desoneracao="DESONERADO",[0]!Import.Desoneracao="SIM"),"SIM","NÃO")</definedName>
    <definedName name="DESONERACAO" localSheetId="8" hidden="1">IF(OR([0]!Import.Desoneracao="DESONERADO",[0]!Import.Desoneracao="SIM"),"SIM","NÃO")</definedName>
    <definedName name="DESONERACAO" hidden="1">#N/A</definedName>
    <definedName name="dfgs" hidden="1">{#N/A,#N/A,TRUE,"Serviços"}</definedName>
    <definedName name="dfgss" hidden="1">{#N/A,#N/A,TRUE,"Serviços"}</definedName>
    <definedName name="divd">#REF!</definedName>
    <definedName name="EVENTOS.Lista" localSheetId="7" hidden="1">#REF!:OFFSET(#REF!,-1,0)</definedName>
    <definedName name="EVENTOS.Lista" localSheetId="8" hidden="1">#REF!:OFFSET(#REF!,-1,0)</definedName>
    <definedName name="EVENTOS.Lista" localSheetId="3" hidden="1">#REF!:OFFSET(#REF!,-1,0)</definedName>
    <definedName name="EVENTOS.Lista" hidden="1">#REF!:OFFSET(#REF!,-1,0)</definedName>
    <definedName name="EVENTOS.ListaValidacao" localSheetId="7" hidden="1">#REF!:OFFSET(#REF!,-1,0)</definedName>
    <definedName name="EVENTOS.ListaValidacao" localSheetId="8" hidden="1">#REF!:OFFSET(#REF!,-1,0)</definedName>
    <definedName name="EVENTOS.ListaValidacao" hidden="1">#REF!:OFFSET(#REF!,-1,0)</definedName>
    <definedName name="Excel_BuiltIn_Database" localSheetId="7" hidden="1">TEXT([0]!Import.DataBase,"mm-aaaa")</definedName>
    <definedName name="Excel_BuiltIn_Database" localSheetId="8" hidden="1">TEXT([0]!Import.DataBase,"mm-aaaa")</definedName>
    <definedName name="Excel_BuiltIn_Database" hidden="1">#N/A</definedName>
    <definedName name="EXCELVERSAO">IF(MID(INFO("SOLTAR"),1,2)*1&lt;=11,"Excel 2003","Superior")</definedName>
    <definedName name="FATURAS2002" hidden="1">{#N/A,#N/A,TRUE,"Serviços"}</definedName>
    <definedName name="FATURAS20022" hidden="1">{#N/A,#N/A,TRUE,"Serviços"}</definedName>
    <definedName name="FOLHA01" hidden="1">{#N/A,#N/A,TRUE,"Serviços"}</definedName>
    <definedName name="FOLHA011" hidden="1">{#N/A,#N/A,TRUE,"Serviços"}</definedName>
    <definedName name="folha1" hidden="1">{#N/A,#N/A,TRUE,"Serviços"}</definedName>
    <definedName name="folha11" hidden="1">{#N/A,#N/A,TRUE,"Serviços"}</definedName>
    <definedName name="Fresagem01" hidden="1">{#N/A,#N/A,TRUE,"Serviços"}</definedName>
    <definedName name="Fresagem011" hidden="1">{#N/A,#N/A,TRUE,"Serviços"}</definedName>
    <definedName name="gtryfj" hidden="1">{#N/A,#N/A,TRUE,"Serviços"}</definedName>
    <definedName name="gtryfjj" hidden="1">{#N/A,#N/A,TRUE,"Serviços"}</definedName>
    <definedName name="Import.Ação">#REF!</definedName>
    <definedName name="Import.Apelido">#REF!</definedName>
    <definedName name="Import.BMAFAcumulado" localSheetId="7" hidden="1">OFFSET(#REF!,1,0):OFFSET(#REF!,-1,0)</definedName>
    <definedName name="Import.BMAFAcumulado" localSheetId="8" hidden="1">OFFSET(#REF!,1,0):OFFSET(#REF!,-1,0)</definedName>
    <definedName name="Import.BMAFAcumulado" localSheetId="3" hidden="1">OFFSET(#REF!,1,0):OFFSET(#REF!,-1,0)</definedName>
    <definedName name="Import.BMAFAcumulado" hidden="1">OFFSET(#REF!,1,0):OFFSET(#REF!,-1,0)</definedName>
    <definedName name="Import.CNPJ">#REF!</definedName>
    <definedName name="Import.Código">OFFSET(#REF!,1,0):OFFSET(#REF!,-1,0)</definedName>
    <definedName name="Import.Contrapartida" localSheetId="7" hidden="1">#REF!</definedName>
    <definedName name="Import.Contrapartida" localSheetId="8" hidden="1">#REF!</definedName>
    <definedName name="Import.Contrapartida" localSheetId="3" hidden="1">#REF!</definedName>
    <definedName name="Import.Contrapartida" hidden="1">#REF!</definedName>
    <definedName name="Import.CPMaxPerc" localSheetId="7" hidden="1">#REF!</definedName>
    <definedName name="Import.CPMaxPerc" localSheetId="8" hidden="1">#REF!</definedName>
    <definedName name="Import.CPMaxPerc" localSheetId="3" hidden="1">#REF!</definedName>
    <definedName name="Import.CPMaxPerc" hidden="1">#REF!</definedName>
    <definedName name="Import.CPMinAbsoluta" localSheetId="7" hidden="1">#REF!</definedName>
    <definedName name="Import.CPMinAbsoluta" localSheetId="8" hidden="1">#REF!</definedName>
    <definedName name="Import.CPMinAbsoluta" localSheetId="3" hidden="1">#REF!</definedName>
    <definedName name="Import.CPMinAbsoluta" hidden="1">#REF!</definedName>
    <definedName name="Import.CPMinPerc" localSheetId="7" hidden="1">#REF!</definedName>
    <definedName name="Import.CPMinPerc" localSheetId="8" hidden="1">#REF!</definedName>
    <definedName name="Import.CPMinPerc" localSheetId="3" hidden="1">#REF!</definedName>
    <definedName name="Import.CPMinPerc" hidden="1">#REF!</definedName>
    <definedName name="Import.CR">#REF!</definedName>
    <definedName name="Import.CRONOPLE" localSheetId="7" hidden="1">OFFSET(#REF!,1,1):OFFSET(#REF!,-1,-1)</definedName>
    <definedName name="Import.CRONOPLE" localSheetId="8" hidden="1">OFFSET(#REF!,1,1):OFFSET(#REF!,-1,-1)</definedName>
    <definedName name="Import.CRONOPLE" localSheetId="3" hidden="1">OFFSET(#REF!,1,1):OFFSET(#REF!,-1,-1)</definedName>
    <definedName name="Import.CRONOPLE" hidden="1">OFFSET(#REF!,1,1):OFFSET(#REF!,-1,-1)</definedName>
    <definedName name="Import.CTEF">#REF!</definedName>
    <definedName name="Import.CustoUnitário">OFFSET(#REF!,1,0):OFFSET(#REF!,-1,0)</definedName>
    <definedName name="Import.DadosBDI">#REF!</definedName>
    <definedName name="Import.DataAssinaturaCTEF">#REF!</definedName>
    <definedName name="Import.DataBase">[3]DADOS!$A$38</definedName>
    <definedName name="Import.DataBaseLicit">#REF!</definedName>
    <definedName name="Import.DataCot">OFFSET(#REF!,1,0):OFFSET(#REF!,-1,0)</definedName>
    <definedName name="Import.DataCotIndice">OFFSET(#REF!,1,0):OFFSET(#REF!,-1,0)</definedName>
    <definedName name="Import.DataInicioObra" localSheetId="7" hidden="1">#REF!</definedName>
    <definedName name="Import.DataInicioObra" localSheetId="8" hidden="1">#REF!</definedName>
    <definedName name="Import.DataInicioObra" localSheetId="3" hidden="1">#REF!</definedName>
    <definedName name="Import.DataInicioObra" hidden="1">#REF!</definedName>
    <definedName name="Import.DataInícioObra">#REF!</definedName>
    <definedName name="Import.DescComp">OFFSET(#REF!,1,0):OFFSET(#REF!,-1,0)</definedName>
    <definedName name="Import.DescCot">OFFSET(#REF!,1,0):OFFSET(#REF!,-1,0)</definedName>
    <definedName name="Import.DescLote">#REF!</definedName>
    <definedName name="Import.Descrição">OFFSET(#REF!,1,0):OFFSET(#REF!,-1,0)</definedName>
    <definedName name="Import.Desoneracao">[3]DADOS!$C$38</definedName>
    <definedName name="Import.DesoneracaoLicit">#REF!</definedName>
    <definedName name="Import.Empresa">#REF!</definedName>
    <definedName name="Import.Eventos.Nomes" localSheetId="7" hidden="1">OFFSET(#REF!,1,0):OFFSET(#REF!,-1,0)</definedName>
    <definedName name="Import.Eventos.Nomes" localSheetId="8" hidden="1">OFFSET(#REF!,1,0):OFFSET(#REF!,-1,0)</definedName>
    <definedName name="Import.Eventos.Nomes" localSheetId="3" hidden="1">OFFSET(#REF!,1,0):OFFSET(#REF!,-1,0)</definedName>
    <definedName name="Import.Eventos.Nomes" hidden="1">OFFSET(#REF!,1,0):OFFSET(#REF!,-1,0)</definedName>
    <definedName name="Import.FontComp">OFFSET(#REF!,1,0):OFFSET(#REF!,-1,0)</definedName>
    <definedName name="Import.Fonte">OFFSET(#REF!,1,0):OFFSET(#REF!,-1,0)</definedName>
    <definedName name="Import.FrenteDeObra">#REF!:OFFSET(#REF!,0,-1)</definedName>
    <definedName name="Import.Gestor">#REF!</definedName>
    <definedName name="Import.IndiceAtual">OFFSET(#REF!,1,0):OFFSET(#REF!,-1,0)</definedName>
    <definedName name="Import.IndiceCot">OFFSET(#REF!,1,0):OFFSET(#REF!,-1,0)</definedName>
    <definedName name="Import.Item">OFFSET(#REF!,1,0):OFFSET(#REF!,-1,0)</definedName>
    <definedName name="Import.Localidade">#REF!</definedName>
    <definedName name="Import.LocalSINAPI">#REF!</definedName>
    <definedName name="Import.Município">[3]DADOS!$G$32</definedName>
    <definedName name="Import.Nível">OFFSET(#REF!,1,0):OFFSET(#REF!,-1,0)</definedName>
    <definedName name="Import.NomeEmpresaForn">OFFSET(#REF!,1,0):OFFSET(#REF!,-1,0)</definedName>
    <definedName name="Import.ObjetoCR">#REF!</definedName>
    <definedName name="Import.ObjetoCTEF">#REF!</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OpcaoBDI" localSheetId="7" hidden="1">OFFSET(#REF!,1,0):OFFSET(#REF!,-1,0)</definedName>
    <definedName name="Import.OpcaoBDI" localSheetId="8" hidden="1">OFFSET(#REF!,1,0):OFFSET(#REF!,-1,0)</definedName>
    <definedName name="Import.OpcaoBDI" localSheetId="3" hidden="1">OFFSET(#REF!,1,0):OFFSET(#REF!,-1,0)</definedName>
    <definedName name="Import.OpcaoBDI" hidden="1">OFFSET(#REF!,1,0):OFFSET(#REF!,-1,0)</definedName>
    <definedName name="Import.ORÇAMENTO.DivRecurso" localSheetId="7" hidden="1">OFFSET(#REF!,1,0):OFFSET(#REF!,-1,0)</definedName>
    <definedName name="Import.ORÇAMENTO.DivRecurso" localSheetId="8" hidden="1">OFFSET(#REF!,1,0):OFFSET(#REF!,-1,0)</definedName>
    <definedName name="Import.ORÇAMENTO.DivRecurso" localSheetId="3" hidden="1">OFFSET(#REF!,1,0):OFFSET(#REF!,-1,0)</definedName>
    <definedName name="Import.ORÇAMENTO.DivRecurso" hidden="1">OFFSET(#REF!,1,0):OFFSET(#REF!,-1,0)</definedName>
    <definedName name="Import.ORÇAMENTO.Obs" localSheetId="7" hidden="1">#REF!</definedName>
    <definedName name="Import.ORÇAMENTO.Obs" localSheetId="8" hidden="1">#REF!</definedName>
    <definedName name="Import.ORÇAMENTO.Obs" localSheetId="3" hidden="1">#REF!</definedName>
    <definedName name="Import.ORÇAMENTO.Obs" hidden="1">#REF!</definedName>
    <definedName name="Import.PLE" localSheetId="7" hidden="1">OFFSET(#REF!,1,1):OFFSET(#REF!,-1,-1)</definedName>
    <definedName name="Import.PLE" localSheetId="8" hidden="1">OFFSET(#REF!,1,1):OFFSET(#REF!,-1,-1)</definedName>
    <definedName name="Import.PLE" localSheetId="3" hidden="1">OFFSET(#REF!,1,1):OFFSET(#REF!,-1,-1)</definedName>
    <definedName name="Import.PLE" hidden="1">OFFSET(#REF!,1,1):OFFSET(#REF!,-1,-1)</definedName>
    <definedName name="Import.PLQ">OFFSET(#REF!,1,0):OFFSET(#REF!,-1,-1)</definedName>
    <definedName name="Import.PLQ.MemCalc" localSheetId="7" hidden="1">OFFSET(#REF!,1,0):OFFSET(#REF!,-1,0)</definedName>
    <definedName name="Import.PLQ.MemCalc" localSheetId="8" hidden="1">OFFSET(#REF!,1,0):OFFSET(#REF!,-1,0)</definedName>
    <definedName name="Import.PLQ.MemCalc" localSheetId="3" hidden="1">OFFSET(#REF!,1,0):OFFSET(#REF!,-1,0)</definedName>
    <definedName name="Import.PLQ.MemCalc" hidden="1">OFFSET(#REF!,1,0):OFFSET(#REF!,-1,0)</definedName>
    <definedName name="Import.POArred">#REF!</definedName>
    <definedName name="Import.PreçoTotal">OFFSET(#REF!,1,0):OFFSET(#REF!,-1,0)</definedName>
    <definedName name="Import.PreçoUnitário">OFFSET(#REF!,1,0):OFFSET(#REF!,-1,0)</definedName>
    <definedName name="Import.Programa">#REF!</definedName>
    <definedName name="Import.Proponente">#REF!</definedName>
    <definedName name="Import.QCI.Divisao" localSheetId="7" hidden="1">OFFSET(#REF!,1,0):OFFSET(#REF!,-1,0)</definedName>
    <definedName name="Import.QCI.Divisao" localSheetId="8" hidden="1">OFFSET(#REF!,1,0):OFFSET(#REF!,-1,0)</definedName>
    <definedName name="Import.QCI.Divisao" localSheetId="3" hidden="1">OFFSET(#REF!,1,0):OFFSET(#REF!,-1,0)</definedName>
    <definedName name="Import.QCI.Divisao" hidden="1">OFFSET(#REF!,1,0):OFFSET(#REF!,-1,0)</definedName>
    <definedName name="Import.QCI.ItemInv" localSheetId="7" hidden="1">OFFSET(#REF!,1,0):OFFSET(#REF!,-1,0)</definedName>
    <definedName name="Import.QCI.ItemInv" localSheetId="8" hidden="1">OFFSET(#REF!,1,0):OFFSET(#REF!,-1,0)</definedName>
    <definedName name="Import.QCI.ItemInv" localSheetId="3" hidden="1">OFFSET(#REF!,1,0):OFFSET(#REF!,-1,0)</definedName>
    <definedName name="Import.QCI.ItemInv" hidden="1">OFFSET(#REF!,1,0):OFFSET(#REF!,-1,0)</definedName>
    <definedName name="Import.QCI.Qtde" localSheetId="7" hidden="1">OFFSET(#REF!,1,0):OFFSET(#REF!,-1,0)</definedName>
    <definedName name="Import.QCI.Qtde" localSheetId="8" hidden="1">OFFSET(#REF!,1,0):OFFSET(#REF!,-1,0)</definedName>
    <definedName name="Import.QCI.Qtde" localSheetId="3" hidden="1">OFFSET(#REF!,1,0):OFFSET(#REF!,-1,0)</definedName>
    <definedName name="Import.QCI.Qtde" hidden="1">OFFSET(#REF!,1,0):OFFSET(#REF!,-1,0)</definedName>
    <definedName name="Import.QCI.Situacao" localSheetId="7" hidden="1">OFFSET(#REF!,1,0):OFFSET(#REF!,-1,0)</definedName>
    <definedName name="Import.QCI.Situacao" localSheetId="8" hidden="1">OFFSET(#REF!,1,0):OFFSET(#REF!,-1,0)</definedName>
    <definedName name="Import.QCI.Situacao" localSheetId="3" hidden="1">OFFSET(#REF!,1,0):OFFSET(#REF!,-1,0)</definedName>
    <definedName name="Import.QCI.Situacao" hidden="1">OFFSET(#REF!,1,0):OFFSET(#REF!,-1,0)</definedName>
    <definedName name="Import.QCI.SubItemInv" localSheetId="7" hidden="1">OFFSET(#REF!,1,0):OFFSET(#REF!,-1,0)</definedName>
    <definedName name="Import.QCI.SubItemInv" localSheetId="8" hidden="1">OFFSET(#REF!,1,0):OFFSET(#REF!,-1,0)</definedName>
    <definedName name="Import.QCI.SubItemInv" localSheetId="3" hidden="1">OFFSET(#REF!,1,0):OFFSET(#REF!,-1,0)</definedName>
    <definedName name="Import.QCI.SubItemInv" hidden="1">OFFSET(#REF!,1,0):OFFSET(#REF!,-1,0)</definedName>
    <definedName name="Import.QCICP" localSheetId="7" hidden="1">OFFSET(#REF!,1,0):OFFSET(#REF!,-1,0)</definedName>
    <definedName name="Import.QCICP" localSheetId="8" hidden="1">OFFSET(#REF!,1,0):OFFSET(#REF!,-1,0)</definedName>
    <definedName name="Import.QCICP" localSheetId="3" hidden="1">OFFSET(#REF!,1,0):OFFSET(#REF!,-1,0)</definedName>
    <definedName name="Import.QCICP" hidden="1">OFFSET(#REF!,1,0):OFFSET(#REF!,-1,0)</definedName>
    <definedName name="Import.QCIDesc" localSheetId="7" hidden="1">OFFSET(#REF!,1,0):OFFSET(#REF!,-1,0)</definedName>
    <definedName name="Import.QCIDesc" localSheetId="8" hidden="1">OFFSET(#REF!,1,0):OFFSET(#REF!,-1,0)</definedName>
    <definedName name="Import.QCIDesc" localSheetId="3" hidden="1">OFFSET(#REF!,1,0):OFFSET(#REF!,-1,0)</definedName>
    <definedName name="Import.QCIDesc" hidden="1">OFFSET(#REF!,1,0):OFFSET(#REF!,-1,0)</definedName>
    <definedName name="Import.QCIInv" localSheetId="7" hidden="1">OFFSET(#REF!,1,0):OFFSET(#REF!,-1,0)</definedName>
    <definedName name="Import.QCIInv" localSheetId="8" hidden="1">OFFSET(#REF!,1,0):OFFSET(#REF!,-1,0)</definedName>
    <definedName name="Import.QCIInv" localSheetId="3" hidden="1">OFFSET(#REF!,1,0):OFFSET(#REF!,-1,0)</definedName>
    <definedName name="Import.QCIInv" hidden="1">OFFSET(#REF!,1,0):OFFSET(#REF!,-1,0)</definedName>
    <definedName name="Import.QCILote" localSheetId="7" hidden="1">OFFSET(#REF!,1,0):OFFSET(#REF!,-1,0)</definedName>
    <definedName name="Import.QCILote" localSheetId="8" hidden="1">OFFSET(#REF!,1,0):OFFSET(#REF!,-1,0)</definedName>
    <definedName name="Import.QCILote" localSheetId="3" hidden="1">OFFSET(#REF!,1,0):OFFSET(#REF!,-1,0)</definedName>
    <definedName name="Import.QCILote" hidden="1">OFFSET(#REF!,1,0):OFFSET(#REF!,-1,0)</definedName>
    <definedName name="Import.QCIOutros" localSheetId="7" hidden="1">OFFSET(#REF!,1,0):OFFSET(#REF!,-1,0)</definedName>
    <definedName name="Import.QCIOutros" localSheetId="8" hidden="1">OFFSET(#REF!,1,0):OFFSET(#REF!,-1,0)</definedName>
    <definedName name="Import.QCIOutros" localSheetId="3" hidden="1">OFFSET(#REF!,1,0):OFFSET(#REF!,-1,0)</definedName>
    <definedName name="Import.QCIOutros" hidden="1">OFFSET(#REF!,1,0):OFFSET(#REF!,-1,0)</definedName>
    <definedName name="Import.Quantidade">OFFSET(#REF!,1,0):OFFSET(#REF!,-1,0)</definedName>
    <definedName name="import.recurso" localSheetId="7" hidden="1">#REF!</definedName>
    <definedName name="import.recurso" localSheetId="8" hidden="1">#REF!</definedName>
    <definedName name="import.recurso" localSheetId="3" hidden="1">#REF!</definedName>
    <definedName name="import.recurso" hidden="1">#REF!</definedName>
    <definedName name="Import.RegimeExecução">#REF!</definedName>
    <definedName name="Import.Repasse" localSheetId="7" hidden="1">#REF!</definedName>
    <definedName name="Import.Repasse" localSheetId="8" hidden="1">#REF!</definedName>
    <definedName name="Import.Repasse" localSheetId="3" hidden="1">#REF!</definedName>
    <definedName name="Import.Repasse" hidden="1">#REF!</definedName>
    <definedName name="Import.RespFiscalização" localSheetId="7" hidden="1">#REF!</definedName>
    <definedName name="Import.RespFiscalização" localSheetId="8" hidden="1">#REF!</definedName>
    <definedName name="Import.RespFiscalização" localSheetId="3" hidden="1">#REF!</definedName>
    <definedName name="Import.RespFiscalização" hidden="1">#REF!</definedName>
    <definedName name="Import.RespOrçamento" localSheetId="7" hidden="1">#REF!</definedName>
    <definedName name="Import.RespOrçamento" localSheetId="8" hidden="1">#REF!</definedName>
    <definedName name="Import.RespOrçamento" localSheetId="3" hidden="1">#REF!</definedName>
    <definedName name="Import.RespOrçamento" hidden="1">#REF!</definedName>
    <definedName name="Import.SICONV" localSheetId="7" hidden="1">#REF!</definedName>
    <definedName name="Import.SICONV" localSheetId="8" hidden="1">#REF!</definedName>
    <definedName name="Import.SICONV" localSheetId="3" hidden="1">#REF!</definedName>
    <definedName name="Import.SICONV" hidden="1">#REF!</definedName>
    <definedName name="Import.TelefoneForn">OFFSET(#REF!,1,0):OFFSET(#REF!,-1,0)</definedName>
    <definedName name="Import.TipoComp">OFFSET(#REF!,1,0):OFFSET(#REF!,-1,0)</definedName>
    <definedName name="Import.TipoCot">OFFSET(#REF!,1,0):OFFSET(#REF!,-1,0)</definedName>
    <definedName name="Import.Unidade">OFFSET(#REF!,1,0):OFFSET(#REF!,-1,0)</definedName>
    <definedName name="Import.UnidadeComp">OFFSET(#REF!,1,0):OFFSET(#REF!,-1,0)</definedName>
    <definedName name="Import.UnidCot">OFFSET(#REF!,1,0):OFFSET(#REF!,-1,0)</definedName>
    <definedName name="Import.UnitarioLicitado" localSheetId="7" hidden="1">OFFSET(#REF!,1,0):OFFSET(#REF!,-1,0)</definedName>
    <definedName name="Import.UnitarioLicitado" localSheetId="8" hidden="1">OFFSET(#REF!,1,0):OFFSET(#REF!,-1,0)</definedName>
    <definedName name="Import.UnitarioLicitado" localSheetId="3" hidden="1">OFFSET(#REF!,1,0):OFFSET(#REF!,-1,0)</definedName>
    <definedName name="Import.UnitarioLicitado" hidden="1">OFFSET(#REF!,1,0):OFFSET(#REF!,-1,0)</definedName>
    <definedName name="Import.Valor1Indice">OFFSET(#REF!,1,0):OFFSET(#REF!,-1,0)</definedName>
    <definedName name="Import.Valor2Indice">OFFSET(#REF!,1,0):OFFSET(#REF!,-1,0)</definedName>
    <definedName name="Import.ValorBDI">OFFSET(#REF!,1,0):OFFSET(#REF!,-1,0)</definedName>
    <definedName name="Import.ValorCot">OFFSET(#REF!,1,0):OFFSET(#REF!,-1,0)</definedName>
    <definedName name="Import.Vigência">#REF!</definedName>
    <definedName name="Índices.LinhaPadrão">#REF!</definedName>
    <definedName name="iv">#REF!</definedName>
    <definedName name="JANEIRO2003" hidden="1">{#N/A,#N/A,TRUE,"Serviços"}</definedName>
    <definedName name="JANEIRO20033" hidden="1">{#N/A,#N/A,TRUE,"Serviços"}</definedName>
    <definedName name="lab" hidden="1">{#N/A,#N/A,TRUE,"Serviços"}</definedName>
    <definedName name="labb" hidden="1">{#N/A,#N/A,TRUE,"Serviços"}</definedName>
    <definedName name="Linhacabeçalhodados">#REF!</definedName>
    <definedName name="LinhaEncargosSociais">#REF!</definedName>
    <definedName name="linhaSINAPIxls">#REF!</definedName>
    <definedName name="ListaFornecedor">OFFSET(#REF!,0,0,MAX(#REF!)+1)</definedName>
    <definedName name="ListaIndice">OFFSET(#REF!,1,0,MAX(#REF!))</definedName>
    <definedName name="MAPA">#REF!</definedName>
    <definedName name="MCIDADES">#REF!</definedName>
    <definedName name="MDA">#REF!</definedName>
    <definedName name="MDS">#REF!</definedName>
    <definedName name="ME">#REF!</definedName>
    <definedName name="MENU.CRONO" localSheetId="7" hidden="1">OFFSET(#REF!,1,0)</definedName>
    <definedName name="MENU.CRONO" localSheetId="8" hidden="1">OFFSET(#REF!,1,0)</definedName>
    <definedName name="MENU.CRONO" localSheetId="3" hidden="1">OFFSET(#REF!,1,0)</definedName>
    <definedName name="MENU.CRONO" hidden="1">OFFSET(#REF!,1,0)</definedName>
    <definedName name="MENU.CRONOPLE" localSheetId="7" hidden="1">#REF!</definedName>
    <definedName name="MENU.CRONOPLE" localSheetId="8" hidden="1">#REF!</definedName>
    <definedName name="MENU.CRONOPLE" localSheetId="3" hidden="1">#REF!</definedName>
    <definedName name="MENU.CRONOPLE" hidden="1">#REF!</definedName>
    <definedName name="MMA">#REF!</definedName>
    <definedName name="MS">#REF!</definedName>
    <definedName name="MTUR">#REF!</definedName>
    <definedName name="NCOMPOSICOES">15</definedName>
    <definedName name="NMaxCrono">#REF!</definedName>
    <definedName name="Objeto">#REF!</definedName>
    <definedName name="ORÇAMENTO.BancoRef" localSheetId="7" hidden="1">#REF!</definedName>
    <definedName name="ORÇAMENTO.BancoRef" localSheetId="8" hidden="1">#REF!</definedName>
    <definedName name="ORÇAMENTO.BancoRef" localSheetId="3" hidden="1">[4]Orçamento!$D$13</definedName>
    <definedName name="ORÇAMENTO.BancoRef" hidden="1">#REF!</definedName>
    <definedName name="ORÇAMENTO.CodBarra" localSheetId="7" hidden="1">IF('BDI Composição'!ORÇAMENTO.Fonte="Sinapi",SUBSTITUTE(SUBSTITUTE('BDI Composição'!ORÇAMENTO.Codigo,"/00","/"),"/0","/"),'BDI Composição'!ORÇAMENTO.Codigo)</definedName>
    <definedName name="ORÇAMENTO.CodBarra" localSheetId="8" hidden="1">IF('BDI Insumo'!ORÇAMENTO.Fonte="Sinapi",SUBSTITUTE(SUBSTITUTE('BDI Insumo'!ORÇAMENTO.Codigo,"/00","/"),"/0","/"),'BDI Insumo'!ORÇAMENTO.Codigo)</definedName>
    <definedName name="ORÇAMENTO.CodBarra" localSheetId="3" hidden="1">IF(CPUMICRO!ORÇAMENTO.Fonte="Sinapi",SUBSTITUTE(SUBSTITUTE(CPUMICRO!ORÇAMENTO.Codigo,"/00","/"),"/0","/"),CPUMICRO!ORÇAMENTO.Codigo)</definedName>
    <definedName name="ORÇAMENTO.CodBarra" hidden="1">IF(ORÇAMENTO.Fonte="Sinapi",SUBSTITUTE(SUBSTITUTE(ORÇAMENTO.Codigo,"/00","/"),"/0","/"),ORÇAMENTO.Codigo)</definedName>
    <definedName name="ORÇAMENTO.Codigo" localSheetId="7" hidden="1">#REF!</definedName>
    <definedName name="ORÇAMENTO.Codigo" localSheetId="8" hidden="1">#REF!</definedName>
    <definedName name="ORÇAMENTO.Codigo" localSheetId="3" hidden="1">#REF!</definedName>
    <definedName name="ORÇAMENTO.Codigo" hidden="1">#REF!</definedName>
    <definedName name="ORÇAMENTO.ColunaLicit" localSheetId="7" hidden="1">#REF!</definedName>
    <definedName name="ORÇAMENTO.ColunaLicit" localSheetId="8" hidden="1">#REF!</definedName>
    <definedName name="ORÇAMENTO.ColunaLicit" localSheetId="3" hidden="1">#REF!</definedName>
    <definedName name="ORÇAMENTO.ColunaLicit" hidden="1">#REF!</definedName>
    <definedName name="ORÇAMENTO.CopyFormat1" localSheetId="7" hidden="1">#REF!</definedName>
    <definedName name="ORÇAMENTO.CopyFormat1" localSheetId="8" hidden="1">#REF!</definedName>
    <definedName name="ORÇAMENTO.CopyFormat1" localSheetId="3" hidden="1">#REF!</definedName>
    <definedName name="ORÇAMENTO.CopyFormat1" hidden="1">#REF!</definedName>
    <definedName name="ORÇAMENTO.CopyFormat2" localSheetId="7" hidden="1">#REF!</definedName>
    <definedName name="ORÇAMENTO.CopyFormat2" localSheetId="8" hidden="1">#REF!</definedName>
    <definedName name="ORÇAMENTO.CopyFormat2" localSheetId="3" hidden="1">#REF!</definedName>
    <definedName name="ORÇAMENTO.CopyFormat2" hidden="1">#REF!</definedName>
    <definedName name="ORÇAMENTO.CustoUnitario" localSheetId="7" hidden="1">ROUND(#REF!,15-13*#REF!)</definedName>
    <definedName name="ORÇAMENTO.CustoUnitario" localSheetId="8" hidden="1">ROUND(#REF!,15-13*#REF!)</definedName>
    <definedName name="ORÇAMENTO.CustoUnitario" localSheetId="3" hidden="1">ROUND([4]Orçamento!$R1,15-13*[4]Orçamento!$AC$7)</definedName>
    <definedName name="ORÇAMENTO.CustoUnitario" hidden="1">ROUND(#REF!,15-13*#REF!)</definedName>
    <definedName name="ORÇAMENTO.Descricao" localSheetId="7" hidden="1">#REF!</definedName>
    <definedName name="ORÇAMENTO.Descricao" localSheetId="8" hidden="1">#REF!</definedName>
    <definedName name="ORÇAMENTO.Descricao" localSheetId="3" hidden="1">#REF!</definedName>
    <definedName name="ORÇAMENTO.Descricao" hidden="1">#REF!</definedName>
    <definedName name="ORÇAMENTO.Filtro" localSheetId="7" hidden="1">#REF!</definedName>
    <definedName name="ORÇAMENTO.Filtro" localSheetId="8" hidden="1">#REF!</definedName>
    <definedName name="ORÇAMENTO.Filtro" localSheetId="3" hidden="1">#REF!</definedName>
    <definedName name="ORÇAMENTO.Filtro" hidden="1">#REF!</definedName>
    <definedName name="ORÇAMENTO.firstrow" localSheetId="7" hidden="1">#REF!</definedName>
    <definedName name="ORÇAMENTO.firstrow" localSheetId="8" hidden="1">#REF!</definedName>
    <definedName name="ORÇAMENTO.firstrow" localSheetId="3" hidden="1">#REF!</definedName>
    <definedName name="ORÇAMENTO.firstrow" hidden="1">#REF!</definedName>
    <definedName name="ORÇAMENTO.Fonte" localSheetId="7" hidden="1">#REF!</definedName>
    <definedName name="ORÇAMENTO.Fonte" localSheetId="8" hidden="1">#REF!</definedName>
    <definedName name="ORÇAMENTO.Fonte" localSheetId="3" hidden="1">#REF!</definedName>
    <definedName name="ORÇAMENTO.Fonte" hidden="1">#REF!</definedName>
    <definedName name="ORÇAMENTO.lastrow" localSheetId="7" hidden="1">#REF!</definedName>
    <definedName name="ORÇAMENTO.lastrow" localSheetId="8" hidden="1">#REF!</definedName>
    <definedName name="ORÇAMENTO.lastrow" localSheetId="3" hidden="1">#REF!</definedName>
    <definedName name="ORÇAMENTO.lastrow" hidden="1">#REF!</definedName>
    <definedName name="ORÇAMENTO.LinhaPadrão" localSheetId="7" hidden="1">#REF!</definedName>
    <definedName name="ORÇAMENTO.LinhaPadrão" localSheetId="8" hidden="1">#REF!</definedName>
    <definedName name="ORÇAMENTO.LinhaPadrão" localSheetId="3" hidden="1">#REF!</definedName>
    <definedName name="ORÇAMENTO.LinhaPadrão" hidden="1">#REF!</definedName>
    <definedName name="ORÇAMENTO.ListaCrono" localSheetId="7" hidden="1">OFFSET(#REF!,1,0):OFFSET(#REF!,-1,0)</definedName>
    <definedName name="ORÇAMENTO.ListaCrono" localSheetId="8" hidden="1">OFFSET(#REF!,1,0):OFFSET(#REF!,-1,0)</definedName>
    <definedName name="ORÇAMENTO.ListaCrono" localSheetId="3" hidden="1">OFFSET(#REF!,1,0):OFFSET(#REF!,-1,0)</definedName>
    <definedName name="ORÇAMENTO.ListaCrono" hidden="1">OFFSET(#REF!,1,0):OFFSET(#REF!,-1,0)</definedName>
    <definedName name="ORÇAMENTO.MáximoListaCrono" localSheetId="7" hidden="1">MAX('BDI Composição'!ORÇAMENTO.ListaCrono)</definedName>
    <definedName name="ORÇAMENTO.MáximoListaCrono" localSheetId="8" hidden="1">MAX('BDI Insumo'!ORÇAMENTO.ListaCrono)</definedName>
    <definedName name="ORÇAMENTO.MáximoListaCrono" localSheetId="3" hidden="1">MAX(CPUMICRO!ORÇAMENTO.ListaCrono)</definedName>
    <definedName name="ORÇAMENTO.MáximoListaCrono" hidden="1">MAX(ORÇAMENTO.ListaCrono)</definedName>
    <definedName name="ORÇAMENTO.Nivel" localSheetId="7" hidden="1">#REF!</definedName>
    <definedName name="ORÇAMENTO.Nivel" localSheetId="8" hidden="1">#REF!</definedName>
    <definedName name="ORÇAMENTO.Nivel" localSheetId="3" hidden="1">#REF!</definedName>
    <definedName name="ORÇAMENTO.Nivel" hidden="1">#REF!</definedName>
    <definedName name="ORÇAMENTO.OpcaoBDI" localSheetId="7" hidden="1">#REF!</definedName>
    <definedName name="ORÇAMENTO.OpcaoBDI" localSheetId="8" hidden="1">#REF!</definedName>
    <definedName name="ORÇAMENTO.OpcaoBDI" localSheetId="3" hidden="1">#REF!</definedName>
    <definedName name="ORÇAMENTO.OpcaoBDI" hidden="1">#REF!</definedName>
    <definedName name="ORÇAMENTO.OpcaoCusto">#REF!</definedName>
    <definedName name="ORÇAMENTO.PasteFormat1" localSheetId="7" hidden="1">OFFSET(#REF!,1,0):OFFSET(#REF!,-1,0)</definedName>
    <definedName name="ORÇAMENTO.PasteFormat1" localSheetId="8" hidden="1">OFFSET(#REF!,1,0):OFFSET(#REF!,-1,0)</definedName>
    <definedName name="ORÇAMENTO.PasteFormat1" localSheetId="3" hidden="1">OFFSET(#REF!,1,0):OFFSET(#REF!,-1,0)</definedName>
    <definedName name="ORÇAMENTO.PasteFormat1" hidden="1">OFFSET(#REF!,1,0):OFFSET(#REF!,-1,0)</definedName>
    <definedName name="ORÇAMENTO.PasteFormat2" localSheetId="7" hidden="1">OFFSET(#REF!,1,0):OFFSET(#REF!,-1,0)</definedName>
    <definedName name="ORÇAMENTO.PasteFormat2" localSheetId="8" hidden="1">OFFSET(#REF!,1,0):OFFSET(#REF!,-1,0)</definedName>
    <definedName name="ORÇAMENTO.PasteFormat2" localSheetId="3" hidden="1">OFFSET(#REF!,1,0):OFFSET(#REF!,-1,0)</definedName>
    <definedName name="ORÇAMENTO.PasteFormat2" hidden="1">OFFSET(#REF!,1,0):OFFSET(#REF!,-1,0)</definedName>
    <definedName name="ORÇAMENTO.PrecoUnitarioLicitado" localSheetId="7" hidden="1">#REF!</definedName>
    <definedName name="ORÇAMENTO.PrecoUnitarioLicitado" localSheetId="8" hidden="1">#REF!</definedName>
    <definedName name="ORÇAMENTO.PrecoUnitarioLicitado" localSheetId="3" hidden="1">#REF!</definedName>
    <definedName name="ORÇAMENTO.PrecoUnitarioLicitado" hidden="1">#REF!</definedName>
    <definedName name="ORÇAMENTO.QuantBM" localSheetId="7" hidden="1">#REF!</definedName>
    <definedName name="ORÇAMENTO.QuantBM" localSheetId="8" hidden="1">#REF!</definedName>
    <definedName name="ORÇAMENTO.QuantBM" localSheetId="3" hidden="1">#REF!</definedName>
    <definedName name="ORÇAMENTO.QuantBM" hidden="1">#REF!</definedName>
    <definedName name="ORÇAMENTO.RangeQuant" localSheetId="7" hidden="1">OFFSET(#REF!,1,0):OFFSET(#REF!,-1,0)</definedName>
    <definedName name="ORÇAMENTO.RangeQuant" localSheetId="8" hidden="1">OFFSET(#REF!,1,0):OFFSET(#REF!,-1,0)</definedName>
    <definedName name="ORÇAMENTO.RangeQuant" localSheetId="3" hidden="1">OFFSET(#REF!,1,0):OFFSET(#REF!,-1,0)</definedName>
    <definedName name="ORÇAMENTO.RangeQuant" hidden="1">OFFSET(#REF!,1,0):OFFSET(#REF!,-1,0)</definedName>
    <definedName name="ORÇAMENTO.SumCPMANUAL" localSheetId="7" hidden="1">SUMIF(#REF!,"CP",#REF!)</definedName>
    <definedName name="ORÇAMENTO.SumCPMANUAL" localSheetId="8" hidden="1">SUMIF(#REF!,"CP",#REF!)</definedName>
    <definedName name="ORÇAMENTO.SumCPMANUAL" localSheetId="3" hidden="1">SUMIF(#REF!,"CP",#REF!)</definedName>
    <definedName name="ORÇAMENTO.SumCPMANUAL" hidden="1">SUMIF(#REF!,"CP",#REF!)</definedName>
    <definedName name="ORÇAMENTO.SumINVMANUAL" localSheetId="7" hidden="1">SUMIF(#REF!,"RP",#REF!)+SUMIF(#REF!,"CP",#REF!)+SUMIF(#REF!,"OU",#REF!)</definedName>
    <definedName name="ORÇAMENTO.SumINVMANUAL" localSheetId="8" hidden="1">SUMIF(#REF!,"RP",#REF!)+SUMIF(#REF!,"CP",#REF!)+SUMIF(#REF!,"OU",#REF!)</definedName>
    <definedName name="ORÇAMENTO.SumINVMANUAL" localSheetId="3" hidden="1">SUMIF(#REF!,"RP",#REF!)+SUMIF(#REF!,"CP",#REF!)+SUMIF(#REF!,"OU",#REF!)</definedName>
    <definedName name="ORÇAMENTO.SumINVMANUAL" hidden="1">SUMIF(#REF!,"RP",#REF!)+SUMIF(#REF!,"CP",#REF!)+SUMIF(#REF!,"OU",#REF!)</definedName>
    <definedName name="ORÇAMENTO.SumOUTROSMANUAL" localSheetId="7" hidden="1">SUMIF(#REF!,"OU",#REF!)</definedName>
    <definedName name="ORÇAMENTO.SumOUTROSMANUAL" localSheetId="8" hidden="1">SUMIF(#REF!,"OU",#REF!)</definedName>
    <definedName name="ORÇAMENTO.SumOUTROSMANUAL" hidden="1">SUMIF(#REF!,"OU",#REF!)</definedName>
    <definedName name="ORÇAMENTO.SumREPASSEMANUAL" localSheetId="7" hidden="1">'BDI Composição'!ORÇAMENTO.SumINVMANUAL-'BDI Composição'!ORÇAMENTO.SumCPMANUAL-'BDI Composição'!ORÇAMENTO.SumOUTROSMANUAL</definedName>
    <definedName name="ORÇAMENTO.SumREPASSEMANUAL" localSheetId="8" hidden="1">'BDI Insumo'!ORÇAMENTO.SumINVMANUAL-'BDI Insumo'!ORÇAMENTO.SumCPMANUAL-'BDI Insumo'!ORÇAMENTO.SumOUTROSMANUAL</definedName>
    <definedName name="ORÇAMENTO.SumREPASSEMANUAL" localSheetId="3" hidden="1">CPUMICRO!ORÇAMENTO.SumINVMANUAL-CPUMICRO!ORÇAMENTO.SumCPMANUAL-ORÇAMENTO.SumOUTROSMANUAL</definedName>
    <definedName name="ORÇAMENTO.SumREPASSEMANUAL" hidden="1">ORÇAMENTO.SumINVMANUAL-ORÇAMENTO.SumCPMANUAL-ORÇAMENTO.SumOUTROSMANUAL</definedName>
    <definedName name="ORÇAMENTO.Unidade" localSheetId="7" hidden="1">#REF!</definedName>
    <definedName name="ORÇAMENTO.Unidade" localSheetId="8" hidden="1">#REF!</definedName>
    <definedName name="ORÇAMENTO.Unidade" localSheetId="3" hidden="1">#REF!</definedName>
    <definedName name="ORÇAMENTO.Unidade" hidden="1">#REF!</definedName>
    <definedName name="orçamrest" hidden="1">{#N/A,#N/A,TRUE,"Serviços"}</definedName>
    <definedName name="orçamrestt" hidden="1">{#N/A,#N/A,TRUE,"Serviços"}</definedName>
    <definedName name="PLE.firstrow" localSheetId="7" hidden="1">#REF!</definedName>
    <definedName name="PLE.firstrow" localSheetId="8" hidden="1">#REF!</definedName>
    <definedName name="PLE.firstrow" localSheetId="3" hidden="1">#REF!</definedName>
    <definedName name="PLE.firstrow" hidden="1">#REF!</definedName>
    <definedName name="PLE.lastrow" localSheetId="7" hidden="1">#REF!</definedName>
    <definedName name="PLE.lastrow" localSheetId="8" hidden="1">#REF!</definedName>
    <definedName name="PLE.lastrow" localSheetId="3" hidden="1">#REF!</definedName>
    <definedName name="PLE.lastrow" hidden="1">#REF!</definedName>
    <definedName name="PLE.Medicao" localSheetId="7" hidden="1">#REF!</definedName>
    <definedName name="PLE.Medicao" localSheetId="8" hidden="1">#REF!</definedName>
    <definedName name="PLE.Medicao" localSheetId="3" hidden="1">#REF!</definedName>
    <definedName name="PLE.Medicao" hidden="1">#REF!</definedName>
    <definedName name="PLE.ValorDoEvento" localSheetId="7" hidden="1">SUMIF(#REF!,#REF!,OFFSET(#REF!,0,#REF!))</definedName>
    <definedName name="PLE.ValorDoEvento" localSheetId="8" hidden="1">SUMIF(#REF!,#REF!,OFFSET(#REF!,0,#REF!))</definedName>
    <definedName name="PLE.ValorDoEvento" localSheetId="3" hidden="1">SUMIF(#REF!,#REF!,OFFSET(#REF!,0,#REF!))</definedName>
    <definedName name="PLE.ValorDoEvento" hidden="1">SUMIF(#REF!,#REF!,OFFSET(#REF!,0,#REF!))</definedName>
    <definedName name="PLQ.ColunaPadrão">#REF!</definedName>
    <definedName name="PLQ.Colunas">#REF!</definedName>
    <definedName name="PLQ.FormulaQuant">#REF!</definedName>
    <definedName name="PLQ.Item">#REF!:OFFSET(#REF!,-1,0)</definedName>
    <definedName name="PLQ.LinhaPadrão">#REF!</definedName>
    <definedName name="PLQ.qtde.frentes">COUNTA(#REF!)</definedName>
    <definedName name="PO.BDI">OFFSET(#REF!,1,0):OFFSET(#REF!,-1,0)</definedName>
    <definedName name="PO.CustoRef">OFFSET(#REF!,1,0):OFFSET(#REF!,-1,0)</definedName>
    <definedName name="PO.CustoUnitario">ROUND('[5]Orçamento '!$H1,15-13*'[5]Orçamento '!#REF!)</definedName>
    <definedName name="PO.Dados">#REF!:OFFSET(#REF!,-1,0)</definedName>
    <definedName name="PO.FormulaQuant">#REF!</definedName>
    <definedName name="PO.LinhaPadrão">#REF!</definedName>
    <definedName name="PO.PrecoUnitario">ROUND('[5]Orçamento '!$J1,15-13*'[5]Orçamento '!#REF!)</definedName>
    <definedName name="PO.Quantidade">ROUND('[5]Orçamento '!$G1,15-13*'[5]Orçamento '!#REF!)</definedName>
    <definedName name="PO.ValoresBDI" localSheetId="7" hidden="1">OFFSET(#REF!,1,0):OFFSET(#REF!,-1,0)</definedName>
    <definedName name="PO.ValoresBDI" localSheetId="8" hidden="1">OFFSET(#REF!,1,0):OFFSET(#REF!,-1,0)</definedName>
    <definedName name="PO.ValoresBDI" localSheetId="3" hidden="1">OFFSET(#REF!,1,0):OFFSET(#REF!,-1,0)</definedName>
    <definedName name="PO.ValoresBDI" hidden="1">OFFSET(#REF!,1,0):OFFSET(#REF!,-1,0)</definedName>
    <definedName name="PROD_1" hidden="1">{#N/A,#N/A,TRUE,"Serviços"}</definedName>
    <definedName name="PROD_11" hidden="1">{#N/A,#N/A,TRUE,"Serviços"}</definedName>
    <definedName name="QCI.CPManual" localSheetId="7" hidden="1">ROUND(#REF!,2)</definedName>
    <definedName name="QCI.CPManual" localSheetId="8" hidden="1">ROUND(#REF!,2)</definedName>
    <definedName name="QCI.CPManual" hidden="1">ROUND(#REF!,2)</definedName>
    <definedName name="QCI.DescManual" localSheetId="7" hidden="1">#REF!</definedName>
    <definedName name="QCI.DescManual" localSheetId="8" hidden="1">#REF!</definedName>
    <definedName name="QCI.DescManual" localSheetId="3" hidden="1">#REF!</definedName>
    <definedName name="QCI.DescManual" hidden="1">#REF!</definedName>
    <definedName name="QCI.Divisao" localSheetId="7" hidden="1">#REF!</definedName>
    <definedName name="QCI.Divisao" localSheetId="8" hidden="1">#REF!</definedName>
    <definedName name="QCI.Divisao" localSheetId="3" hidden="1">#REF!</definedName>
    <definedName name="QCI.Divisao" hidden="1">#REF!</definedName>
    <definedName name="QCI.ExisteManual" localSheetId="7" hidden="1">(COUNTIF(#REF!,"Manual")+COUNTIF(#REF!,"SemiAuto"))&gt;0</definedName>
    <definedName name="QCI.ExisteManual" localSheetId="8" hidden="1">(COUNTIF(#REF!,"Manual")+COUNTIF(#REF!,"SemiAuto"))&gt;0</definedName>
    <definedName name="QCI.ExisteManual" hidden="1">(COUNTIF(#REF!,"Manual")+COUNTIF(#REF!,"SemiAuto"))&gt;0</definedName>
    <definedName name="QCI.InvManual" localSheetId="7" hidden="1">ROUND(#REF!,2)</definedName>
    <definedName name="QCI.InvManual" localSheetId="8" hidden="1">ROUND(#REF!,2)</definedName>
    <definedName name="QCI.InvManual" hidden="1">ROUND(#REF!,2)</definedName>
    <definedName name="QCI.ItemInvestimento" localSheetId="7" hidden="1">OFFSET(#REF!,1,0,COUNTA(#REF!)-1,1)</definedName>
    <definedName name="QCI.ItemInvestimento" localSheetId="8" hidden="1">OFFSET(#REF!,1,0,COUNTA(#REF!)-1,1)</definedName>
    <definedName name="QCI.ItemInvestimento" localSheetId="3" hidden="1">OFFSET(#REF!,1,0,COUNTA(#REF!)-1,1)</definedName>
    <definedName name="QCI.ItemInvestimento" hidden="1">OFFSET(#REF!,1,0,COUNTA(#REF!)-1,1)</definedName>
    <definedName name="QCI.LoteManual" localSheetId="7" hidden="1">#REF!</definedName>
    <definedName name="QCI.LoteManual" localSheetId="8" hidden="1">#REF!</definedName>
    <definedName name="QCI.LoteManual" localSheetId="3" hidden="1">#REF!</definedName>
    <definedName name="QCI.LoteManual" hidden="1">#REF!</definedName>
    <definedName name="QCI.MaxCPManual" localSheetId="7" hidden="1">#REF!-#REF!</definedName>
    <definedName name="QCI.MaxCPManual" localSheetId="8" hidden="1">#REF!-#REF!</definedName>
    <definedName name="QCI.MaxCPManual" localSheetId="3" hidden="1">#REF!-#REF!</definedName>
    <definedName name="QCI.MaxCPManual" hidden="1">#REF!-#REF!</definedName>
    <definedName name="QCI.MaxOUManual" localSheetId="7" hidden="1">#REF!-#REF!</definedName>
    <definedName name="QCI.MaxOUManual" localSheetId="8" hidden="1">#REF!-#REF!</definedName>
    <definedName name="QCI.MaxOUManual" localSheetId="3" hidden="1">#REF!-#REF!</definedName>
    <definedName name="QCI.MaxOUManual" hidden="1">#REF!-#REF!</definedName>
    <definedName name="QCI.OutrosManual" localSheetId="7" hidden="1">ROUND(#REF!,2)</definedName>
    <definedName name="QCI.OutrosManual" localSheetId="8" hidden="1">ROUND(#REF!,2)</definedName>
    <definedName name="QCI.OutrosManual" hidden="1">ROUND(#REF!,2)</definedName>
    <definedName name="QCI.SubItemInvestimento" localSheetId="7" hidden="1">OFFSET(#REF!,1,MATCH(#REF!,#REF!,0)-1,INDEX(#REF!,MATCH(#REF!,#REF!,0)+1))</definedName>
    <definedName name="QCI.SubItemInvestimento" localSheetId="8" hidden="1">OFFSET(#REF!,1,MATCH(#REF!,#REF!,0)-1,INDEX(#REF!,MATCH(#REF!,#REF!,0)+1))</definedName>
    <definedName name="QCI.SubItemInvestimento" localSheetId="3" hidden="1">OFFSET(#REF!,1,MATCH(#REF!,#REF!,0)-1,INDEX(#REF!,MATCH(#REF!,#REF!,0)+1))</definedName>
    <definedName name="QCI.SubItemInvestimento" hidden="1">OFFSET(#REF!,1,MATCH(#REF!,#REF!,0)-1,INDEX(#REF!,MATCH(#REF!,#REF!,0)+1))</definedName>
    <definedName name="QCI.SumCPMANUAL" localSheetId="7" hidden="1">SUMIF(#REF!,"Manual",#REF!)</definedName>
    <definedName name="QCI.SumCPMANUAL" localSheetId="8" hidden="1">SUMIF(#REF!,"Manual",#REF!)</definedName>
    <definedName name="QCI.SumCPMANUAL" localSheetId="3" hidden="1">SUMIF(#REF!,"Manual",#REF!)</definedName>
    <definedName name="QCI.SumCPMANUAL" hidden="1">SUMIF(#REF!,"Manual",#REF!)</definedName>
    <definedName name="QCI.SumINVMANUAL" localSheetId="7" hidden="1">SUMIF(#REF!,"Manual",#REF!)</definedName>
    <definedName name="QCI.SumINVMANUAL" localSheetId="8" hidden="1">SUMIF(#REF!,"Manual",#REF!)</definedName>
    <definedName name="QCI.SumINVMANUAL" localSheetId="3" hidden="1">SUMIF(#REF!,"Manual",#REF!)</definedName>
    <definedName name="QCI.SumINVMANUAL" hidden="1">SUMIF(#REF!,"Manual",#REF!)</definedName>
    <definedName name="QCI.SumOUTROSMANUAL" localSheetId="7" hidden="1">SUMIF(#REF!,"Manual",#REF!)</definedName>
    <definedName name="QCI.SumOUTROSMANUAL" localSheetId="8" hidden="1">SUMIF(#REF!,"Manual",#REF!)</definedName>
    <definedName name="QCI.SumOUTROSMANUAL" hidden="1">SUMIF(#REF!,"Manual",#REF!)</definedName>
    <definedName name="QCI.SumREPASSEMANUAL" localSheetId="7" hidden="1">'BDI Composição'!QCI.SumINVMANUAL-'BDI Composição'!QCI.CPManual-'BDI Composição'!QCI.OutrosManual</definedName>
    <definedName name="QCI.SumREPASSEMANUAL" localSheetId="8" hidden="1">'BDI Insumo'!QCI.SumINVMANUAL-'BDI Insumo'!QCI.CPManual-'BDI Insumo'!QCI.OutrosManual</definedName>
    <definedName name="QCI.SumREPASSEMANUAL" localSheetId="3" hidden="1">CPUMICRO!QCI.SumINVMANUAL-QCI.CPManual-QCI.OutrosManual</definedName>
    <definedName name="QCI.SumREPASSEMANUAL" hidden="1">QCI.SumINVMANUAL-QCI.CPManual-QCI.OutrosManual</definedName>
    <definedName name="Referencia.Descricao">IF(ISNUMBER([3]PO!linhaSINAPIxls),INDEX(INDIRECT("'[Referência "&amp;_xlnm.Database&amp;".xls]Banco'!$b:$g"),[3]PO!linhaSINAPIxls,3),"")</definedName>
    <definedName name="Referencia.Desonerado">IF(ISNUMBER([3]PO!linhaSINAPIxls),VALUE(INDEX(INDIRECT("'[Referência "&amp;_xlnm.Database&amp;".xls]Banco'!$b:$g"),[3]PO!linhaSINAPIxls,5)),0)</definedName>
    <definedName name="Referencia.NaoDesonerado">IF(ISNUMBER([3]PO!linhaSINAPIxls),VALUE(INDEX(INDIRECT("'[Referência "&amp;_xlnm.Database&amp;".xls]Banco'!$b:$g"),[3]PO!linhaSINAPIxls,6)),0)</definedName>
    <definedName name="Referencia.Unidade">IF(ISNUMBER([3]PO!linhaSINAPIxls),INDEX(INDIRECT("'[Referência "&amp;_xlnm.Database&amp;".xls]Banco'!$b:$g"),[3]PO!linhaSINAPIxls,4),"")</definedName>
    <definedName name="RegimeExecucao" localSheetId="7" hidden="1">IF(OR([0]!Import.RegimeExecução="",[0]!Import.RegimeExecução="Empreitada por Preço Global",[0]!Import.RegimeExecução="Empreitada Integral"),"Global","Unitário")</definedName>
    <definedName name="RegimeExecucao" localSheetId="8" hidden="1">IF(OR([0]!Import.RegimeExecução="",[0]!Import.RegimeExecução="Empreitada por Preço Global",[0]!Import.RegimeExecução="Empreitada Integral"),"Global","Unitário")</definedName>
    <definedName name="RegimeExecucao" hidden="1">#N/A</definedName>
    <definedName name="REL" hidden="1">{#N/A,#N/A,TRUE,"Serviços"}</definedName>
    <definedName name="RELL" hidden="1">{#N/A,#N/A,TRUE,"Serviços"}</definedName>
    <definedName name="RRE.MaxCPAcum" localSheetId="7" hidden="1">#REF!</definedName>
    <definedName name="RRE.MaxCPAcum" localSheetId="8" hidden="1">#REF!</definedName>
    <definedName name="RRE.MaxCPAcum" localSheetId="3" hidden="1">#REF!</definedName>
    <definedName name="RRE.MaxCPAcum" hidden="1">#REF!</definedName>
    <definedName name="RRE.MaxCPAnt" localSheetId="7" hidden="1">#REF!</definedName>
    <definedName name="RRE.MaxCPAnt" localSheetId="8" hidden="1">#REF!</definedName>
    <definedName name="RRE.MaxCPAnt" localSheetId="3" hidden="1">#REF!</definedName>
    <definedName name="RRE.MaxCPAnt" hidden="1">#REF!</definedName>
    <definedName name="RRE.MaxOUAcum" localSheetId="7" hidden="1">#REF!</definedName>
    <definedName name="RRE.MaxOUAcum" localSheetId="8" hidden="1">#REF!</definedName>
    <definedName name="RRE.MaxOUAcum" localSheetId="3" hidden="1">#REF!</definedName>
    <definedName name="RRE.MaxOUAcum" hidden="1">#REF!</definedName>
    <definedName name="RRE.MaxOUAnt" localSheetId="7" hidden="1">#REF!</definedName>
    <definedName name="RRE.MaxOUAnt" localSheetId="8" hidden="1">#REF!</definedName>
    <definedName name="RRE.MaxOUAnt" localSheetId="3" hidden="1">#REF!</definedName>
    <definedName name="RRE.MaxOUAnt" hidden="1">#REF!</definedName>
    <definedName name="RRE.Numero" localSheetId="7" hidden="1">OFFSET(#REF!,0,1)</definedName>
    <definedName name="RRE.Numero" localSheetId="8" hidden="1">OFFSET(#REF!,0,1)</definedName>
    <definedName name="RRE.Numero" localSheetId="3" hidden="1">OFFSET(#REF!,0,1)</definedName>
    <definedName name="RRE.Numero" hidden="1">OFFSET(#REF!,0,1)</definedName>
    <definedName name="RRE.VIMeta" localSheetId="7" hidden="1">#REF!</definedName>
    <definedName name="RRE.VIMeta" localSheetId="8" hidden="1">#REF!</definedName>
    <definedName name="RRE.VIMeta" localSheetId="3" hidden="1">#REF!</definedName>
    <definedName name="RRE.VIMeta" hidden="1">#REF!</definedName>
    <definedName name="rrff" hidden="1">{#N/A,#N/A,TRUE,"Serviços"}</definedName>
    <definedName name="rrfff" hidden="1">{#N/A,#N/A,TRUE,"Serviços"}</definedName>
    <definedName name="rrr" hidden="1">{#N/A,#N/A,TRUE,"Serviços"}</definedName>
    <definedName name="SaldoPerc">1-IF(ISNUMBER(#REF!),#REF!,0)</definedName>
    <definedName name="sasda" hidden="1">{#N/A,#N/A,TRUE,"Serviços"}</definedName>
    <definedName name="sasdaa" hidden="1">{#N/A,#N/A,TRUE,"Serviços"}</definedName>
    <definedName name="SENHAGT" hidden="1">"quantidades"</definedName>
    <definedName name="SETEMBRO" hidden="1">{#N/A,#N/A,TRUE,"Serviços"}</definedName>
    <definedName name="SETEMBROO" hidden="1">{#N/A,#N/A,TRUE,"Serviços"}</definedName>
    <definedName name="solver_lin" hidden="1">0</definedName>
    <definedName name="solver_num" hidden="1">0</definedName>
    <definedName name="solver_opt" hidden="1">'[6]61M-CBMI:MAT-BET'!$H$18</definedName>
    <definedName name="solver_typ" hidden="1">1</definedName>
    <definedName name="solver_val" hidden="1">0</definedName>
    <definedName name="SomaAgrup">SUMIF(OFFSET('[5]Orçamento '!#REF!,1,0,'[5]Orçamento '!#REF!),"S",OFFSET('[5]Orçamento '!A1,1,0,'[5]Orçamento '!#REF!))</definedName>
    <definedName name="SomaAgrupBM" localSheetId="7" hidden="1">SUMIF(OFFSET(#REF!,1,0,#REF!),"S",OFFSET(#REF!,1,0,#REF!))</definedName>
    <definedName name="SomaAgrupBM" localSheetId="8" hidden="1">SUMIF(OFFSET(#REF!,1,0,#REF!),"S",OFFSET(#REF!,1,0,#REF!))</definedName>
    <definedName name="SomaAgrupBM" localSheetId="3" hidden="1">SUMIF(OFFSET(#REF!,1,0,#REF!),"S",OFFSET(#REF!,1,0,#REF!))</definedName>
    <definedName name="SomaAgrupBM" hidden="1">SUMIF(OFFSET(#REF!,1,0,#REF!),"S",OFFSET(#REF!,1,0,#REF!))</definedName>
    <definedName name="TIPOORCAMENTO" localSheetId="7" hidden="1">IF(VALUE(#REF!)=2,"Licitado","Proposto")</definedName>
    <definedName name="TIPOORCAMENTO" localSheetId="8" hidden="1">IF(VALUE(#REF!)=2,"Licitado","Proposto")</definedName>
    <definedName name="TIPOORCAMENTO" localSheetId="3" hidden="1">IF(VALUE([7]Menu!$O$3)=2,"Licitado","Proposto")</definedName>
    <definedName name="TIPOORCAMENTO" hidden="1">IF(VALUE(#REF!)=2,"Licitado","Proposto")</definedName>
    <definedName name="TipoOrçamento">"BASE"</definedName>
    <definedName name="TYUIO" hidden="1">{#N/A,#N/A,TRUE,"Serviços"}</definedName>
    <definedName name="TYUIOO" hidden="1">{#N/A,#N/A,TRUE,"Serviços"}</definedName>
    <definedName name="Versao">#REF!</definedName>
    <definedName name="VTOTAL1">ROUND(PO.Quantidade*PO.PrecoUnitario,15-13*'[5]Orçamento '!#REF!)</definedName>
    <definedName name="VTOTALBM" localSheetId="7" hidden="1">IF(#REF!=0,0,CHOOSE(MATCH('BDI Composição'!RegimeExecucao,{"Global","Unitário"},0),ROUND(ROUND(#REF!,15-13*#REF!)/100*#REF!,15-13*#REF!),ROUND(ROUND(#REF!,15-13*#REF!)*ROUND(#REF!,15-13*#REF!),15-13*#REF!)))</definedName>
    <definedName name="VTOTALBM" localSheetId="8" hidden="1">IF(#REF!=0,0,CHOOSE(MATCH('BDI Insumo'!RegimeExecucao,{"Global","Unitário"},0),ROUND(ROUND(#REF!,15-13*#REF!)/100*#REF!,15-13*#REF!),ROUND(ROUND(#REF!,15-13*#REF!)*ROUND(#REF!,15-13*#REF!),15-13*#REF!)))</definedName>
    <definedName name="VTOTALBM" localSheetId="3" hidden="1">IF(#REF!=0,0,CHOOSE(MATCH(RegimeExecucao,{"Global","Unitário"},0),ROUND(ROUND(#REF!,15-13*#REF!)/100*#REF!,15-13*#REF!),ROUND(ROUND(#REF!,15-13*#REF!)*ROUND(#REF!,15-13*#REF!),15-13*#REF!)))</definedName>
    <definedName name="VTOTALBM" hidden="1">IF(#REF!=0,0,CHOOSE(MATCH(RegimeExecucao,{"Global","Unitário"},0),ROUND(ROUND(#REF!,15-13*#REF!)/100*#REF!,15-13*#REF!),ROUND(ROUND(#REF!,15-13*#REF!)*ROUND(#REF!,15-13*#REF!),15-13*#REF!)))</definedName>
    <definedName name="wrn.Tipo." hidden="1">{#N/A,#N/A,TRUE,"Serviços"}</definedName>
    <definedName name="wrn.Tipo.." hidden="1">{#N/A,#N/A,TRUE,"Serviços"}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109" l="1"/>
  <c r="F40" i="103" l="1"/>
  <c r="G40" i="103" s="1"/>
  <c r="I40" i="103" s="1"/>
  <c r="K40" i="103" s="1"/>
  <c r="H40" i="103" l="1"/>
  <c r="J40" i="103" s="1"/>
  <c r="F3" i="46"/>
  <c r="O33" i="103"/>
  <c r="G8" i="18"/>
  <c r="G7" i="18"/>
  <c r="N32" i="103" l="1"/>
  <c r="J37" i="106" l="1"/>
  <c r="J26" i="106"/>
  <c r="J37" i="110"/>
  <c r="J26" i="110"/>
  <c r="J28" i="110" l="1"/>
  <c r="I3" i="103" l="1"/>
  <c r="B13" i="109" l="1"/>
  <c r="B11" i="109"/>
  <c r="B9" i="109"/>
  <c r="B7" i="109"/>
  <c r="B4" i="109"/>
  <c r="A4" i="109"/>
  <c r="C27" i="103" l="1"/>
  <c r="B27" i="103"/>
  <c r="C18" i="103"/>
  <c r="B18" i="103"/>
  <c r="F59" i="46"/>
  <c r="G59" i="46" s="1"/>
  <c r="F58" i="46"/>
  <c r="G58" i="46" s="1"/>
  <c r="F57" i="46"/>
  <c r="G57" i="46" s="1"/>
  <c r="F56" i="46"/>
  <c r="G56" i="46" s="1"/>
  <c r="F55" i="46"/>
  <c r="G55" i="46" s="1"/>
  <c r="F54" i="46"/>
  <c r="G54" i="46" s="1"/>
  <c r="F53" i="46"/>
  <c r="G53" i="46" s="1"/>
  <c r="F52" i="46"/>
  <c r="G52" i="46" s="1"/>
  <c r="G51" i="46" l="1"/>
  <c r="O27" i="103" l="1"/>
  <c r="O18" i="103"/>
  <c r="E16" i="107"/>
  <c r="P8" i="17" l="1"/>
  <c r="N41" i="103"/>
  <c r="N39" i="103"/>
  <c r="F41" i="103" l="1"/>
  <c r="F39" i="103"/>
  <c r="D34" i="103"/>
  <c r="N47" i="103"/>
  <c r="N46" i="103"/>
  <c r="N45" i="103"/>
  <c r="G39" i="103" l="1"/>
  <c r="I39" i="103" s="1"/>
  <c r="G41" i="103"/>
  <c r="I41" i="103" s="1"/>
  <c r="N35" i="103"/>
  <c r="G26" i="107"/>
  <c r="I16" i="107" s="1"/>
  <c r="G19" i="107"/>
  <c r="E19" i="107" s="1"/>
  <c r="F17" i="107"/>
  <c r="G17" i="107" s="1"/>
  <c r="E22" i="107"/>
  <c r="G22" i="107" s="1"/>
  <c r="I12" i="107"/>
  <c r="H19" i="107" s="1"/>
  <c r="I22" i="107" l="1"/>
  <c r="E20" i="107"/>
  <c r="G20" i="107" s="1"/>
  <c r="I19" i="107"/>
  <c r="E21" i="107"/>
  <c r="G21" i="107" s="1"/>
  <c r="E17" i="107"/>
  <c r="I17" i="107" s="1"/>
  <c r="G18" i="107"/>
  <c r="E18" i="107" s="1"/>
  <c r="I18" i="107" s="1"/>
  <c r="I21" i="107" l="1"/>
  <c r="I20" i="107"/>
  <c r="I23" i="107" l="1"/>
  <c r="I24" i="107" s="1"/>
  <c r="O35" i="103" s="1"/>
  <c r="F35" i="103" s="1"/>
  <c r="N34" i="103"/>
  <c r="J28" i="106"/>
  <c r="I4" i="103" s="1"/>
  <c r="H39" i="103" l="1"/>
  <c r="J39" i="103" s="1"/>
  <c r="H41" i="103"/>
  <c r="J41" i="103" s="1"/>
  <c r="K39" i="103"/>
  <c r="K41" i="103"/>
  <c r="H35" i="103"/>
  <c r="J35" i="103" s="1"/>
  <c r="G35" i="103"/>
  <c r="F34" i="103"/>
  <c r="H34" i="103" s="1"/>
  <c r="J34" i="103" s="1"/>
  <c r="D27" i="103"/>
  <c r="D28" i="103" s="1"/>
  <c r="D29" i="103" s="1"/>
  <c r="D30" i="103" s="1"/>
  <c r="D24" i="103"/>
  <c r="D25" i="103" s="1"/>
  <c r="D18" i="103"/>
  <c r="D19" i="103" s="1"/>
  <c r="D20" i="103" s="1"/>
  <c r="D21" i="103" s="1"/>
  <c r="D17" i="103"/>
  <c r="D12" i="103"/>
  <c r="D14" i="103" s="1"/>
  <c r="D10" i="103"/>
  <c r="D11" i="103" s="1"/>
  <c r="I35" i="103" l="1"/>
  <c r="K35" i="103" s="1"/>
  <c r="J42" i="103"/>
  <c r="K42" i="103"/>
  <c r="J36" i="103"/>
  <c r="G34" i="103"/>
  <c r="D13" i="103"/>
  <c r="D15" i="103" s="1"/>
  <c r="I34" i="103" l="1"/>
  <c r="K34" i="103" s="1"/>
  <c r="K36" i="103" s="1"/>
  <c r="J37" i="103" s="1"/>
  <c r="J43" i="103"/>
  <c r="C11" i="109" s="1"/>
  <c r="F46" i="46"/>
  <c r="G46" i="46" s="1"/>
  <c r="F47" i="46"/>
  <c r="G47" i="46" s="1"/>
  <c r="F48" i="46"/>
  <c r="G48" i="46" s="1"/>
  <c r="F45" i="46"/>
  <c r="G45" i="46" s="1"/>
  <c r="F44" i="46"/>
  <c r="G44" i="46" s="1"/>
  <c r="F43" i="46"/>
  <c r="G43" i="46" s="1"/>
  <c r="F42" i="46"/>
  <c r="G42" i="46" s="1"/>
  <c r="F41" i="46"/>
  <c r="G41" i="46" s="1"/>
  <c r="F12" i="109" l="1"/>
  <c r="G12" i="109"/>
  <c r="E12" i="109"/>
  <c r="H12" i="109"/>
  <c r="G40" i="46"/>
  <c r="O17" i="103" s="1"/>
  <c r="F10" i="103"/>
  <c r="H10" i="103" s="1"/>
  <c r="F19" i="46"/>
  <c r="F27" i="46"/>
  <c r="I13" i="17"/>
  <c r="F30" i="103"/>
  <c r="H30" i="103" s="1"/>
  <c r="F25" i="103"/>
  <c r="H25" i="103" s="1"/>
  <c r="F9" i="46"/>
  <c r="F21" i="46"/>
  <c r="I16" i="17"/>
  <c r="F13" i="103"/>
  <c r="H13" i="103" s="1"/>
  <c r="F22" i="46"/>
  <c r="F33" i="46"/>
  <c r="I11" i="17"/>
  <c r="I17" i="17"/>
  <c r="F4" i="46"/>
  <c r="F7" i="46"/>
  <c r="F23" i="46"/>
  <c r="F34" i="46"/>
  <c r="I18" i="17"/>
  <c r="F5" i="46"/>
  <c r="F6" i="46"/>
  <c r="F24" i="46"/>
  <c r="F35" i="46"/>
  <c r="I9" i="17"/>
  <c r="E4" i="19"/>
  <c r="E5" i="19"/>
  <c r="E5" i="18"/>
  <c r="E6" i="18"/>
  <c r="E7" i="18"/>
  <c r="E8" i="18"/>
  <c r="E4" i="18"/>
  <c r="I5" i="17"/>
  <c r="I6" i="17"/>
  <c r="I7" i="17"/>
  <c r="I8" i="17"/>
  <c r="I10" i="17"/>
  <c r="I12" i="17"/>
  <c r="I4" i="17"/>
  <c r="F36" i="46"/>
  <c r="F37" i="46"/>
  <c r="F8" i="46"/>
  <c r="F10" i="46"/>
  <c r="F11" i="46"/>
  <c r="F12" i="46"/>
  <c r="F13" i="46"/>
  <c r="F18" i="46"/>
  <c r="F20" i="46"/>
  <c r="F25" i="46"/>
  <c r="F26" i="46"/>
  <c r="F28" i="46"/>
  <c r="F29" i="46"/>
  <c r="F17" i="46"/>
  <c r="N30" i="103"/>
  <c r="N29" i="103"/>
  <c r="N28" i="103"/>
  <c r="F27" i="103"/>
  <c r="N27" i="103"/>
  <c r="N25" i="103"/>
  <c r="N24" i="103"/>
  <c r="F23" i="103"/>
  <c r="H23" i="103" s="1"/>
  <c r="N23" i="103"/>
  <c r="N21" i="103"/>
  <c r="N20" i="103"/>
  <c r="N19" i="103"/>
  <c r="N18" i="103"/>
  <c r="N17" i="103"/>
  <c r="N16" i="103"/>
  <c r="N15" i="103"/>
  <c r="F14" i="103"/>
  <c r="H14" i="103" s="1"/>
  <c r="N14" i="103"/>
  <c r="N13" i="103"/>
  <c r="N12" i="103"/>
  <c r="N11" i="103"/>
  <c r="N10" i="103"/>
  <c r="N9" i="103"/>
  <c r="F47" i="103"/>
  <c r="N33" i="103"/>
  <c r="N31" i="103"/>
  <c r="I12" i="109" l="1"/>
  <c r="G47" i="103"/>
  <c r="I47" i="103" s="1"/>
  <c r="H47" i="103"/>
  <c r="G27" i="103"/>
  <c r="I27" i="103" s="1"/>
  <c r="H27" i="103"/>
  <c r="G30" i="103"/>
  <c r="I30" i="103" s="1"/>
  <c r="F29" i="103"/>
  <c r="H29" i="103" s="1"/>
  <c r="F17" i="103"/>
  <c r="H17" i="103" s="1"/>
  <c r="G23" i="103"/>
  <c r="I23" i="103" s="1"/>
  <c r="F24" i="103"/>
  <c r="H24" i="103" s="1"/>
  <c r="G25" i="103"/>
  <c r="I25" i="103" s="1"/>
  <c r="G14" i="103"/>
  <c r="I14" i="103" s="1"/>
  <c r="F12" i="103"/>
  <c r="H12" i="103" s="1"/>
  <c r="G13" i="103"/>
  <c r="I13" i="103" s="1"/>
  <c r="F16" i="103"/>
  <c r="H16" i="103" s="1"/>
  <c r="F20" i="103"/>
  <c r="H20" i="103" s="1"/>
  <c r="F21" i="103"/>
  <c r="H21" i="103" s="1"/>
  <c r="F11" i="103"/>
  <c r="H11" i="103" s="1"/>
  <c r="G10" i="103"/>
  <c r="I10" i="103" s="1"/>
  <c r="F15" i="103"/>
  <c r="H15" i="103" s="1"/>
  <c r="F18" i="103"/>
  <c r="H18" i="103" s="1"/>
  <c r="G29" i="103" l="1"/>
  <c r="I29" i="103" s="1"/>
  <c r="G15" i="103"/>
  <c r="I15" i="103" s="1"/>
  <c r="G17" i="103"/>
  <c r="I17" i="103" s="1"/>
  <c r="G24" i="103"/>
  <c r="I24" i="103" s="1"/>
  <c r="G11" i="103"/>
  <c r="I11" i="103" s="1"/>
  <c r="G12" i="103"/>
  <c r="I12" i="103" s="1"/>
  <c r="G18" i="103"/>
  <c r="I18" i="103" s="1"/>
  <c r="G21" i="103"/>
  <c r="I21" i="103" s="1"/>
  <c r="G20" i="103"/>
  <c r="I20" i="103" s="1"/>
  <c r="G16" i="103"/>
  <c r="I16" i="103" s="1"/>
  <c r="G37" i="46" l="1"/>
  <c r="G36" i="46"/>
  <c r="G35" i="46"/>
  <c r="G34" i="46"/>
  <c r="G33" i="46"/>
  <c r="G32" i="46" l="1"/>
  <c r="O9" i="103" s="1"/>
  <c r="F9" i="103" l="1"/>
  <c r="H9" i="103" s="1"/>
  <c r="G17" i="46"/>
  <c r="G9" i="103" l="1"/>
  <c r="I9" i="103" s="1"/>
  <c r="G29" i="46"/>
  <c r="G28" i="46"/>
  <c r="G27" i="46"/>
  <c r="G26" i="46"/>
  <c r="G25" i="46"/>
  <c r="G24" i="46"/>
  <c r="G23" i="46"/>
  <c r="G22" i="46"/>
  <c r="G21" i="46"/>
  <c r="G20" i="46"/>
  <c r="G19" i="46"/>
  <c r="G18" i="46"/>
  <c r="G16" i="46" l="1"/>
  <c r="G3" i="46" l="1"/>
  <c r="G4" i="46"/>
  <c r="G5" i="46"/>
  <c r="G6" i="46"/>
  <c r="G7" i="46"/>
  <c r="G8" i="46"/>
  <c r="G9" i="46"/>
  <c r="G10" i="46"/>
  <c r="G11" i="46"/>
  <c r="G12" i="46"/>
  <c r="G13" i="46"/>
  <c r="G2" i="46" l="1"/>
  <c r="O19" i="103" l="1"/>
  <c r="O28" i="103"/>
  <c r="F5" i="19"/>
  <c r="F4" i="19"/>
  <c r="F28" i="103" l="1"/>
  <c r="H28" i="103" s="1"/>
  <c r="F19" i="103"/>
  <c r="H19" i="103" s="1"/>
  <c r="F7" i="19"/>
  <c r="O47" i="103" s="1"/>
  <c r="G5" i="18"/>
  <c r="G6" i="18"/>
  <c r="G4" i="18"/>
  <c r="L2" i="17"/>
  <c r="J19" i="103" l="1"/>
  <c r="J28" i="103"/>
  <c r="J13" i="103"/>
  <c r="K47" i="103"/>
  <c r="J25" i="103"/>
  <c r="J30" i="103"/>
  <c r="J27" i="103"/>
  <c r="J14" i="103"/>
  <c r="J23" i="103"/>
  <c r="J47" i="103"/>
  <c r="J24" i="103"/>
  <c r="K23" i="103"/>
  <c r="K10" i="103"/>
  <c r="K30" i="103"/>
  <c r="J11" i="103"/>
  <c r="K13" i="103"/>
  <c r="J20" i="103"/>
  <c r="J29" i="103"/>
  <c r="J18" i="103"/>
  <c r="K14" i="103"/>
  <c r="J17" i="103"/>
  <c r="J12" i="103"/>
  <c r="J21" i="103"/>
  <c r="K24" i="103"/>
  <c r="K11" i="103"/>
  <c r="K29" i="103"/>
  <c r="K21" i="103"/>
  <c r="K12" i="103"/>
  <c r="K18" i="103"/>
  <c r="K17" i="103"/>
  <c r="K20" i="103"/>
  <c r="J9" i="103"/>
  <c r="K9" i="103"/>
  <c r="G10" i="18"/>
  <c r="G19" i="103"/>
  <c r="I19" i="103" s="1"/>
  <c r="G28" i="103"/>
  <c r="I28" i="103" s="1"/>
  <c r="F5" i="17"/>
  <c r="H5" i="17" s="1"/>
  <c r="J5" i="17" s="1"/>
  <c r="F9" i="17"/>
  <c r="H9" i="17" s="1"/>
  <c r="J9" i="17" s="1"/>
  <c r="F13" i="17"/>
  <c r="H13" i="17" s="1"/>
  <c r="J13" i="17" s="1"/>
  <c r="F17" i="17"/>
  <c r="H17" i="17" s="1"/>
  <c r="J17" i="17" s="1"/>
  <c r="F6" i="17"/>
  <c r="H6" i="17" s="1"/>
  <c r="J6" i="17" s="1"/>
  <c r="F10" i="17"/>
  <c r="H10" i="17" s="1"/>
  <c r="J10" i="17" s="1"/>
  <c r="F4" i="17"/>
  <c r="H4" i="17" s="1"/>
  <c r="J4" i="17" s="1"/>
  <c r="F18" i="17"/>
  <c r="H18" i="17" s="1"/>
  <c r="J18" i="17" s="1"/>
  <c r="F7" i="17"/>
  <c r="H7" i="17" s="1"/>
  <c r="J7" i="17" s="1"/>
  <c r="F11" i="17"/>
  <c r="H11" i="17" s="1"/>
  <c r="J11" i="17" s="1"/>
  <c r="F16" i="17"/>
  <c r="H16" i="17" s="1"/>
  <c r="J16" i="17" s="1"/>
  <c r="F8" i="17"/>
  <c r="H8" i="17" s="1"/>
  <c r="J8" i="17" s="1"/>
  <c r="F12" i="17"/>
  <c r="H12" i="17" s="1"/>
  <c r="J12" i="17" s="1"/>
  <c r="K28" i="103" l="1"/>
  <c r="K19" i="103"/>
  <c r="K25" i="103"/>
  <c r="J10" i="103"/>
  <c r="K27" i="103"/>
  <c r="G11" i="18"/>
  <c r="J19" i="17"/>
  <c r="J14" i="17"/>
  <c r="O46" i="103" l="1"/>
  <c r="O32" i="103"/>
  <c r="J21" i="17"/>
  <c r="O45" i="103" s="1"/>
  <c r="O31" i="103" s="1"/>
  <c r="F46" i="103" l="1"/>
  <c r="H46" i="103" s="1"/>
  <c r="J46" i="103" s="1"/>
  <c r="F45" i="103"/>
  <c r="H45" i="103" s="1"/>
  <c r="J45" i="103" s="1"/>
  <c r="K15" i="103"/>
  <c r="D16" i="103"/>
  <c r="K16" i="103" s="1"/>
  <c r="J15" i="103"/>
  <c r="G46" i="103" l="1"/>
  <c r="I46" i="103" s="1"/>
  <c r="K46" i="103" s="1"/>
  <c r="J48" i="103"/>
  <c r="G45" i="103"/>
  <c r="I45" i="103" s="1"/>
  <c r="K45" i="103" s="1"/>
  <c r="K31" i="103"/>
  <c r="J16" i="103"/>
  <c r="J31" i="103" s="1"/>
  <c r="K48" i="103" l="1"/>
  <c r="J49" i="103" s="1"/>
  <c r="C13" i="109" s="1"/>
  <c r="J51" i="103"/>
  <c r="J32" i="103"/>
  <c r="C7" i="109" s="1"/>
  <c r="C9" i="109"/>
  <c r="H14" i="109" l="1"/>
  <c r="E14" i="109"/>
  <c r="F14" i="109"/>
  <c r="G14" i="109"/>
  <c r="I8" i="109"/>
  <c r="H8" i="109"/>
  <c r="C16" i="109"/>
  <c r="K51" i="103"/>
  <c r="J52" i="103" s="1"/>
  <c r="F10" i="109"/>
  <c r="G10" i="109"/>
  <c r="H10" i="109"/>
  <c r="E10" i="109"/>
  <c r="F8" i="109"/>
  <c r="G8" i="109"/>
  <c r="E8" i="109"/>
  <c r="G16" i="109" l="1"/>
  <c r="F16" i="109"/>
  <c r="E16" i="109"/>
  <c r="E17" i="109" s="1"/>
  <c r="H16" i="109"/>
  <c r="I10" i="109"/>
  <c r="I16" i="109" l="1"/>
  <c r="F17" i="109"/>
  <c r="G17" i="109" s="1"/>
  <c r="H17" i="109" s="1"/>
  <c r="I17" i="109" l="1"/>
</calcChain>
</file>

<file path=xl/sharedStrings.xml><?xml version="1.0" encoding="utf-8"?>
<sst xmlns="http://schemas.openxmlformats.org/spreadsheetml/2006/main" count="604" uniqueCount="288">
  <si>
    <t>Descrição</t>
  </si>
  <si>
    <t>M2</t>
  </si>
  <si>
    <t>M3</t>
  </si>
  <si>
    <t>T</t>
  </si>
  <si>
    <t>M3XKM</t>
  </si>
  <si>
    <t>M</t>
  </si>
  <si>
    <t>VIBROACABADORA DE ASFALTO SOBRE ESTEIRAS, LARGURA DE PAVIMENTAÇÃO 1,90 M A 5,30 M, POTÊNCIA 105 HP CAPACIDADE 450 T/H - CHP DIURNO. AF_11/2014</t>
  </si>
  <si>
    <t>CHP</t>
  </si>
  <si>
    <t>VIBROACABADORA DE ASFALTO SOBRE ESTEIRAS, LARGURA DE PAVIMENTAÇÃO 1,90 M A 5,30 M, POTÊNCIA 105 HP CAPACIDADE 450 T/H - CHI DIURNO. AF_11/2014</t>
  </si>
  <si>
    <t>CHI</t>
  </si>
  <si>
    <t>RASTELEIRO COM ENCARGOS COMPLEMENTARES</t>
  </si>
  <si>
    <t>H</t>
  </si>
  <si>
    <t>CAMINHÃO BASCULANTE 10 M3, TRUCADO CABINE SIMPLES, PESO BRUTO TOTAL 23.000 KG, CARGA ÚTIL MÁXIMA 15.935 KG, DISTÂNCIA ENTRE EIXOS 4,80 M, POTÊNCIA 230 CV INCLUSIVE CAÇAMBA METÁLICA - CHP DIURNO. AF_06/2014</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</si>
  <si>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</si>
  <si>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</si>
  <si>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TRATOR DE PNEUS COM POTÊNCIA DE 85 CV, TRAÇÃO 4X4, COM VASSOURA MECÂNICA ACOPLADA - CHI DIURNO. AF_02/2017</t>
  </si>
  <si>
    <t>TRATOR DE PNEUS COM POTÊNCIA DE 85 CV, TRAÇÃO 4X4, COM VASSOURA MECÂNICA ACOPLADA - CHP DIURNO. AF_03/2017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</si>
  <si>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</si>
  <si>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</si>
  <si>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AREIA MEDIA - POSTO JAZIDA/FORNECEDOR (RETIRADO NA JAZIDA, SEM TRANSPORTE)</t>
  </si>
  <si>
    <t>KG</t>
  </si>
  <si>
    <t>PEDRA BRITADA N. 0, OU PEDRISCO (4,8 A 9,5 MM) POSTO PEDREIRA/FORNECEDOR, SEM FRETE</t>
  </si>
  <si>
    <t>TANQUE DE ASFALTO ESTACIONÁRIO COM SERPENTINA, CAPACIDADE 30.000 L - CHP DIURNO. AF_06/2014</t>
  </si>
  <si>
    <t>CIMENTO ASFALTICO DE PETROLEO A GRANEL (CAP) 50/70 (COLETADO CAIXA NA ANP ACRESCIDO DE ICMS)</t>
  </si>
  <si>
    <t>SERVENTE COM ENCARGOS COMPLEMENTARES</t>
  </si>
  <si>
    <t>USINA DE MISTURA ASFÁLTICA À QUENTE, TIPO CONTRA FLUXO, PROD 40 A 80 TON/HORA - CHP DIURNO. AF_03/2016</t>
  </si>
  <si>
    <t>TXKM</t>
  </si>
  <si>
    <t>DMT</t>
  </si>
  <si>
    <t>ESPARGIDOR DE ASFALTO PRESSURIZADO, TANQUE 6 M3 COM ISOLAÇÃO TÉRMICA, AQUECIDO COM 2 MAÇARICOS, COM BARRA ESPARGIDORA 3,60 M, MONTADO SOBRE CAMINHÃO  TOCO, PBT 14.300 KG, POTÊNCIA 185 CV - CHP DIURNO. AF_08/2015</t>
  </si>
  <si>
    <t>VASSOURA MECÂNICA REBOCÁVEL COM ESCOVA CILÍNDRICA, LARGURA ÚTIL DE VARRIMENTO DE 2,44 M - CHP DIURNO. AF_06/2014</t>
  </si>
  <si>
    <t>TRATOR DE PNEUS, POTÊNCIA 85 CV, TRAÇÃO 4X4, PESO COM LASTRO DE 4.675 KG - CHP DIURNO. AF_06/2014</t>
  </si>
  <si>
    <t>TRATOR DE PNEUS, POTÊNCIA 85 CV, TRAÇÃO 4X4, PESO COM LASTRO DE 4.675 KG - CHI DIURNO. AF_06/2014</t>
  </si>
  <si>
    <t>ESPARGIDOR DE ASFALTO PRESSURIZADO, TANQUE 6 M3 COM ISOLAÇÃO TÉRMICA, AQUECIDO COM 2 MAÇARICOS, COM BARRA ESPARGIDORA 3,60 M, MONTADO SOBRE CAMINHÃO  TOCO, PBT 14.300 KG, POTÊNCIA 185 CV - CHI DIURNO. AF_08/2015</t>
  </si>
  <si>
    <t>ROLO COMPACTADOR VIBRATÓRIO DE UM CILINDRO AÇO LISO, POTÊNCIA 80 HP, PESO OPERACIONAL MÁXIMO 8,1 T, IMPACTO DINÂMICO 16,15 / 9,5 T, LARGURA DE TRABALHO 1,68 M - CHP DIURNO. AF_06/2014</t>
  </si>
  <si>
    <t>MOTONIVELADORA POTÊNCIA BÁSICA LÍQUIDA (PRIMEIRA MARCHA) 125 HP, PESO BRUTO 13032 KG, LARGURA DA LÂMINA DE 3,7 M - CHP DIURNO. AF_06/2014</t>
  </si>
  <si>
    <t>ESCAVADEIRA HIDRÁULICA SOBRE ESTEIRAS, CAÇAMBA 0,80 M3, PESO OPERACIONAL 17 T, POTENCIA BRUTA 111 HP - CHP DIURNO. AF_06/2014</t>
  </si>
  <si>
    <t>ESCAVADEIRA HIDRÁULICA SOBRE ESTEIRAS, CAÇAMBA 0,80 M3, PESO OPERACIONAL 17 T, POTENCIA BRUTA 111 HP - CHI DIURNO. AF_06/2014</t>
  </si>
  <si>
    <t>MATERIAL</t>
  </si>
  <si>
    <t>M.O.</t>
  </si>
  <si>
    <t>UNIDADE</t>
  </si>
  <si>
    <t>QUANTIDADE</t>
  </si>
  <si>
    <t>CUSTO UNITÁRIO</t>
  </si>
  <si>
    <t>CUSTO UNIT. + BDI</t>
  </si>
  <si>
    <t>Administração Central</t>
  </si>
  <si>
    <t>Despesas Financeiras</t>
  </si>
  <si>
    <t>Lucro</t>
  </si>
  <si>
    <t>TOTAL PARCIAL</t>
  </si>
  <si>
    <t>SERVIÇO</t>
  </si>
  <si>
    <t>COD.</t>
  </si>
  <si>
    <t>CONTRATO</t>
  </si>
  <si>
    <t>DMT (Km)</t>
  </si>
  <si>
    <t xml:space="preserve">Código </t>
  </si>
  <si>
    <t>Equipamentos de Grande Porte</t>
  </si>
  <si>
    <t>Quant.Equip.</t>
  </si>
  <si>
    <t>Origem</t>
  </si>
  <si>
    <t>Destino</t>
  </si>
  <si>
    <t>Vel Méd. (Km/h)</t>
  </si>
  <si>
    <t>Tempo de V.(h)</t>
  </si>
  <si>
    <t>Custo Transp. (R$)</t>
  </si>
  <si>
    <t>Total (R$)</t>
  </si>
  <si>
    <t>Fonte Preço</t>
  </si>
  <si>
    <t>Equip.Utilizado</t>
  </si>
  <si>
    <t>ESCAVADEIRA HIDRAULICA SOBRE ESTEIRAS</t>
  </si>
  <si>
    <t>MEDIA</t>
  </si>
  <si>
    <t>OBRA</t>
  </si>
  <si>
    <t>CAMINHÃO + CAVALO</t>
  </si>
  <si>
    <t>RETROESCAVADEIRA SOBRE RODAS COM CARREGADEIRA, TRAÇÃO 4X4, POTÊNCIA LÍQ. 88 HP, CAÇAMBA CARREG. CAP. MÍN. 1 M3, CAÇAMBA RETRO CAP. 0,26 M3</t>
  </si>
  <si>
    <t>MINICARREGADEIRA SOBRE RODAS, POTENCIA LIQUIDA DE *47* HP, CAPACIDADE NOMINAL</t>
  </si>
  <si>
    <t>VASSOURA MECANICA REBOCAVEL COM ESCOVA CILINDRICA LARGURA UTIL DE</t>
  </si>
  <si>
    <t>TRATOR DE PNEUS, POTÊNCIA 122 CV, TRAÇÃO 4X4, PESO COM LASTRO DE 4.510 KG - CHP DIURNO. AF_06/2014</t>
  </si>
  <si>
    <t>MÉDIA</t>
  </si>
  <si>
    <t>ROLO COMPACTADOR VIBRATÓRIO PÉ DE CARNEIRO PARA SOLOS, POTÊNCIA 80 HP, PESO OPERACIONAL SEM/COM LASTRO 7,4 / 8,8 T, LARGURA DE TRABALHO 1,68M - CHP DIURNO. AF_02/2016</t>
  </si>
  <si>
    <t>ROLO COMPACTADOR DE PNEUS ESTÁTICO, PRESSÃO VARIÁVEL, POTÊNCIA 99 HP, PESO SEM/COM LASTRO 9,45 / 21,0 T, LARGURA DE ROLAGEM 2,265 M - CHP DIURNO. AF_02/2016</t>
  </si>
  <si>
    <t>SUBTOTAL EQUIPAMENTOS DE GRANDE PORTE</t>
  </si>
  <si>
    <t>Veiculos Leves</t>
  </si>
  <si>
    <t>CAMINHÃO PIPA  6.000 L, PESO BRUTO TOTAL  13.000 KG, DISTÂNCIA ENTRE EIX    H</t>
  </si>
  <si>
    <t>CAMINHÃO BASCULANTE TERRAPLANAGEM</t>
  </si>
  <si>
    <t>SUBTOTAL VEICULOS LEVES</t>
  </si>
  <si>
    <t>TOTAL CUSTO DE MOBILIZAÇÃO</t>
  </si>
  <si>
    <t>Tubo de concreto armado para drenagem D=40cm - PA-1</t>
  </si>
  <si>
    <t>QUADRO DEMONSTRATIVO DOS CUSTOS RELATIVOS Á MOBILIZAÇÃO DOS EQUIPAMENTOS</t>
  </si>
  <si>
    <t>Qtde</t>
  </si>
  <si>
    <t>Mês</t>
  </si>
  <si>
    <t>Custo unitário (R$)</t>
  </si>
  <si>
    <t>Proporcionalidade*</t>
  </si>
  <si>
    <t>Custo Total (R$)</t>
  </si>
  <si>
    <t>Mão de obra indireta</t>
  </si>
  <si>
    <t>TOTAL MÃO DE OBRA</t>
  </si>
  <si>
    <t>CUSTO DIRETO TOTAL</t>
  </si>
  <si>
    <t>* Tempo efetivo à disposição da obra</t>
  </si>
  <si>
    <t>COMPOSIÇÃO DE PREÇO AUXILIAR ADMINISTRAÇÃO LOCAL</t>
  </si>
  <si>
    <t>Unid.</t>
  </si>
  <si>
    <t>CONE REFLETIVO PARA USO EM VIAS URBANAS</t>
  </si>
  <si>
    <t>unid.</t>
  </si>
  <si>
    <t>DAER-7412</t>
  </si>
  <si>
    <t>PLACA DE AVISO DE OBRA</t>
  </si>
  <si>
    <t>CUSTO TOTAL &gt;&gt;</t>
  </si>
  <si>
    <t>COMPOSIÇÃO DE PREÇO AUXILIAR: SINALIZAÇÃO PERMANENTE DE OBRA</t>
  </si>
  <si>
    <t>PÁ CARREGADEIRA SOBRE RODAS, POTÊNCIA LÍQUIDA 128 HP, CAPACIDADE DA CAÇAMBA 1,7 A 2,8 M3, PESO OPERACIONAL 11632 KG - CHP DIURNO. AF_06/2014</t>
  </si>
  <si>
    <t>CORTADORA DE PISO COM MOTOR 4 TEMPOS A GASOLINA, POTÊNCIA DE 13 HP, COM DISCO DE CORTE DIAMANTADO SEGMENTADO PARA CONCRETO, DIÂMETRO DE 350 MM, FURO DE 1" (14 X 1") - CHP DIURNO. AF_08/2015</t>
  </si>
  <si>
    <t>GRUPO GERADOR COM CARENAGEM, MOTOR DIESEL POTÊNCIA STANDART ENTRE 250 E 260 KVA - CHP DIURNO. AF_12/2016</t>
  </si>
  <si>
    <t>VASSOURA MECÂNICA REBOCÁVEL COM ESCOVA CILÍNDRICA, LARGURA ÚTIL DE VARRIMENTO DE 2,44 M - CHI DIURNO. AF_06/2014</t>
  </si>
  <si>
    <t>PÁ CARREGADEIRA SOBRE RODAS, POTÊNCIA LÍQUIDA 128 HP, CAPACIDADE DA CAÇAMBA 1,7 A 2,8 M3, PESO OPERACIONAL 11632 KG - CHI DIURNO. AF_06/2014</t>
  </si>
  <si>
    <t>CORTADORA DE PISO COM MOTOR 4 TEMPOS A GASOLINA, POTÊNCIA DE 13 HP, COM DISCO DE CORTE DIAMANTADO SEGMENTADO PARA CONCRETO, DIÂMETRO DE 350 MM, FURO DE 1" (14 X 1") - CHI DIURNO. AF_08/2015</t>
  </si>
  <si>
    <t>USINA DE MISTURA ASFÁLTICA À QUENTE, TIPO CONTRA FLUXO, PROD 40 A 80 TON/HORA - CHI DIURNO. AF_03/2016</t>
  </si>
  <si>
    <t>GRUPO GERADOR COM CARENAGEM, MOTOR DIESEL POTÊNCIA STANDART ENTRE 250 E 260 KVA - CHI DIURNO. AF_12/2016</t>
  </si>
  <si>
    <t>EXECUÇÃO DE PAVIMENTO COM APLICAÇÃO DE CONCRETO ASFÁLTICO, CAMADA DE ROLAMENTO - EXCLUSIVE CARGA E TRANSPORTE. AF_11/2019</t>
  </si>
  <si>
    <t>L</t>
  </si>
  <si>
    <t>DEMOLIÇÃO PARCIAL DE PAVIMENTO ASFÁLTICO, DE FORMA MECANIZADA, SEM REAPROVEITAMENTO. AF_12/2017</t>
  </si>
  <si>
    <t>AUXILIAR DE LABORATÓRIO COM ENCARGOS COMPLEMENTARES</t>
  </si>
  <si>
    <t>OPERADOR DE MÁQUINAS E EQUIPAMENTOS COM ENCARGOS COMPLEMENTARES</t>
  </si>
  <si>
    <t>TÉCNICO DE LABORATÓRIO COM ENCARGOS COMPLEMENTARES</t>
  </si>
  <si>
    <t>AUXILIAR DE ESCRITORIO COM ENCARGOS COMPLEMENTARES</t>
  </si>
  <si>
    <t>ENCARREGADO GERAL COM ENCARGOS COMPLEMENTARES</t>
  </si>
  <si>
    <t>ENGENHEIRO CIVIL DE OBRA PLENO COM ENCARGOS COMPLEMENTARES</t>
  </si>
  <si>
    <t>ENCARREGADO GERAL DE OBRAS COM ENCARGOS COMPLEMENTARES</t>
  </si>
  <si>
    <t xml:space="preserve">KG    </t>
  </si>
  <si>
    <t>CAL HIDRATADA CH-I PARA ARGAMASSAS</t>
  </si>
  <si>
    <t>COEFICIENTE DE REPRESENTATIVIDADE</t>
  </si>
  <si>
    <t/>
  </si>
  <si>
    <t>COLETADO</t>
  </si>
  <si>
    <t>ATRIBUÍDO SÃO PAULO</t>
  </si>
  <si>
    <t>TRANSPORTE COM CAMINHÃO BASCULANTE DE 10 M³, EM VIA URBANA PAVIMENTADA, DMT ATÉ 30 KM (UNIDADE: M3XKM). AF_07/2020</t>
  </si>
  <si>
    <t>CARGA, MANOBRA E DESCARGA DE SOLOS E MATERIAIS GRANULARES EM CAMINHÃO BASCULANTE 10 M³ - CARGA COM PÁ CARREGADEIRA (CAÇAMBA DE 1,7 A 2,8 M³ / 128 HP) E DESCARGA LIVRE (UNIDADE: M3).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</si>
  <si>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</si>
  <si>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</si>
  <si>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COMPOSIÇÃO</t>
  </si>
  <si>
    <t>MOBILIZAÇÃO E DESMOBILIZAÇÃO DE EQUIPAMENTOS</t>
  </si>
  <si>
    <t>ADMINISTRAÇÃO LOCAL DA OBRA</t>
  </si>
  <si>
    <t>SINALIZAÇÃO DE SEGURANÇA</t>
  </si>
  <si>
    <t>UNID</t>
  </si>
  <si>
    <t>MOB, ADM LOCAL E SINALIZAÇÃO DE OBRA</t>
  </si>
  <si>
    <t>CBUQ PARA REPERFILAGEM</t>
  </si>
  <si>
    <t>CARGA, MANOBRA E DESCARGA DE MISTURA BETUMINOSA A QUENTE</t>
  </si>
  <si>
    <t>TRANSPORTE COM CAMINHÃO BASCULANTE, RODOVIA PAVIMENTADA</t>
  </si>
  <si>
    <t>CBUQ PARA CAPA DE ROLAMENTO</t>
  </si>
  <si>
    <t>REMOÇÃO DE MATERIAL DO SUB-LEITO</t>
  </si>
  <si>
    <t>CARGA, MANOBRA E DESCARGA DE MATERIAL REMOVIDO</t>
  </si>
  <si>
    <t>TRANSPORTE DE MATERIAL REMOVIDO PARA BOTA-FORA</t>
  </si>
  <si>
    <t>COMPACTAÇÃO E REGULARIZAÇÃO DO SUB-LEITO</t>
  </si>
  <si>
    <t>EXECUÇÃO DE SUB-BASE DE MACADAME SECO</t>
  </si>
  <si>
    <t>EXECUÇÃO DE BASE DE BRITA GRADUADA SIMPLES</t>
  </si>
  <si>
    <t>CARGA, MANOBRA E DESCARGA DE MATERIAIS BRITADOS</t>
  </si>
  <si>
    <t>TRANSPORTE DE MATERIAL BRITADO</t>
  </si>
  <si>
    <t>CONSUMO UNIT.</t>
  </si>
  <si>
    <t xml:space="preserve">CUSTO UNIT. </t>
  </si>
  <si>
    <t>CUSTO PARCIAL</t>
  </si>
  <si>
    <t>CPU-REM</t>
  </si>
  <si>
    <t>CPU-CBUQ</t>
  </si>
  <si>
    <t>REMOÇÃO PROFUNDA - RECONSTRUÇÃO DE PAVIMENTO</t>
  </si>
  <si>
    <t>EXECUÇÃO DE PINTURA BETUMINOSA IMPERBEALIZANTE</t>
  </si>
  <si>
    <t>FRESAGEM DE PAVIMENTO</t>
  </si>
  <si>
    <t>CAPA DE ROLAMENTO - RECONSTRUÇÃO FRESAGEM</t>
  </si>
  <si>
    <t>CPU-IMPRIMA</t>
  </si>
  <si>
    <t>IMPRIMAÇÃO COM EMULSÃO ASFÁLTICA</t>
  </si>
  <si>
    <t>Quadro de Composição do BDI</t>
  </si>
  <si>
    <t>Grau de Sigilo</t>
  </si>
  <si>
    <t>#PUBLICO</t>
  </si>
  <si>
    <t>Nº OPERAÇÃO</t>
  </si>
  <si>
    <t>Nº SICONV</t>
  </si>
  <si>
    <t>PROPONENTE / TOMADOR</t>
  </si>
  <si>
    <t>APELIDO DO EMPREENDIMENTO / DESCRIÇÃO DO LOTE</t>
  </si>
  <si>
    <t>Conforme legislação tributária municipal, definir estimativa de percentual da base de cálculo para o ISS:</t>
  </si>
  <si>
    <t>Sobre a base de cálculo, definir a respectiva alíquota do ISS (entre 2% e 5%):</t>
  </si>
  <si>
    <t>BDI 1</t>
  </si>
  <si>
    <t>TIPO DE OBRA</t>
  </si>
  <si>
    <t>PROGRAMA DE PAVIMENTAÇÃO</t>
  </si>
  <si>
    <t>Itens</t>
  </si>
  <si>
    <t>Siglas</t>
  </si>
  <si>
    <t>% Adotado</t>
  </si>
  <si>
    <t>Situação</t>
  </si>
  <si>
    <t>1º Quartil</t>
  </si>
  <si>
    <t>Médio</t>
  </si>
  <si>
    <t>3º Quartil</t>
  </si>
  <si>
    <t>AC</t>
  </si>
  <si>
    <t>-</t>
  </si>
  <si>
    <t>Seguro e Garantia</t>
  </si>
  <si>
    <t>SG</t>
  </si>
  <si>
    <t>Risco</t>
  </si>
  <si>
    <t>R</t>
  </si>
  <si>
    <t>DF</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</si>
  <si>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</si>
  <si>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</si>
  <si>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</si>
  <si>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</si>
  <si>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</si>
  <si>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</si>
  <si>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</si>
  <si>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</si>
  <si>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OK</t>
  </si>
  <si>
    <t>BDI COM desoneração</t>
  </si>
  <si>
    <t>Os valores de BDI foram calculados com o emprego da fórmula:</t>
  </si>
  <si>
    <t>BDI =</t>
  </si>
  <si>
    <t>(1+AC + S + R + G)*(1 + DF)*(1+L)</t>
  </si>
  <si>
    <t xml:space="preserve"> - 1</t>
  </si>
  <si>
    <t>(1-CP-ISS-CRPB)</t>
  </si>
  <si>
    <t>Declaro para os devidos fins que, conforme legislação tributária municipal, a base de cálculo deste tipo de obra corresponde à 100%, com a respectiva alíquota de:</t>
  </si>
  <si>
    <t>Declaro para os devidos fins que o regime de Contribuição Previdenciária sobre a Receita Bruta adotado para elaboração do orçamento foi :</t>
  </si>
  <si>
    <t xml:space="preserve">SEM DESONERAÇÃO, </t>
  </si>
  <si>
    <t>Observações:</t>
  </si>
  <si>
    <t>MUNICIPIO DE FONTOURA XAVIER RS</t>
  </si>
  <si>
    <t>SUBTOTAL REPAROS NO PAVIMENTO &gt;&gt;&gt;</t>
  </si>
  <si>
    <t>LIMPEZA DE PISTA DE ROLAMENTO</t>
  </si>
  <si>
    <t>MICRO REVESTIMENTO - REVITALIZAÇÃO DO PAVIMENTO</t>
  </si>
  <si>
    <t>COMPOSIÇÃO DE PREÇO UNITÁRIO - SERVIÇO DE MICRO-REVESTIMENTO</t>
  </si>
  <si>
    <t xml:space="preserve">                       Agência Nacional do Petróleo, Gás Natural e Biocombustíveis</t>
  </si>
  <si>
    <t xml:space="preserve">                       Superintendência de Defesa da Concorrência</t>
  </si>
  <si>
    <t>PREÇO MÉDIO MENSAL PONDERADO PRATICADO PELOS DISTRIBUIDORES DE PRODUTOS ASFÁLTICOS (R$/KG)</t>
  </si>
  <si>
    <t>Importante:</t>
  </si>
  <si>
    <t>Quando não houver declaração de venda do produto selecionado, ou quando a declaração de venda do produto ocorrer por menos de 03 (três) distribuidoras, a tabela indicará campo vazio.</t>
  </si>
  <si>
    <t>Produto</t>
  </si>
  <si>
    <t>Estado</t>
  </si>
  <si>
    <t>Preço</t>
  </si>
  <si>
    <t>ICMS</t>
  </si>
  <si>
    <t>PIS</t>
  </si>
  <si>
    <t>COFINS</t>
  </si>
  <si>
    <t>Preço Final Com Impostos</t>
  </si>
  <si>
    <t>EMULSÕES ASF. MOD. POR POLÍMEROS RC1C-E</t>
  </si>
  <si>
    <t>M²</t>
  </si>
  <si>
    <t>SINAPI</t>
  </si>
  <si>
    <t>ANP-(REPAR)</t>
  </si>
  <si>
    <t>RC1C-E</t>
  </si>
  <si>
    <t>EMULSÃO ASFÁLTICA MODIFICADA POR POLÍMEROS RC1C-E (FONTE ANP, ACRESCIDO DE ISSQN 18,00%, PIS 1,65%, COFINS 7,60%)</t>
  </si>
  <si>
    <t>TONELADA</t>
  </si>
  <si>
    <t>CUSTO UNIT MICRO &gt;&gt;</t>
  </si>
  <si>
    <t>MICRO REVESTIMENTO A FRIO COM EMULSÃO MODIFICADA COM POLÍMERO DE 1,50 CM - BRITA COMERCIAL*</t>
  </si>
  <si>
    <t>*</t>
  </si>
  <si>
    <t>R%</t>
  </si>
  <si>
    <t>CPU</t>
  </si>
  <si>
    <t>EXECUÇÃO DE MICRO-REVESTIMENTO 1.50 CM</t>
  </si>
  <si>
    <t>TRANSPORTE DE AGREGADOS PARA MICRO-REVESTIMENTO</t>
  </si>
  <si>
    <t>SUBTOTAL MICROREVESTIMENTO &gt;&gt;&gt;</t>
  </si>
  <si>
    <t>SUBTOTAL ADM LOCAL, SINALIZAÇÃO E SEGURANÇA DA OBRA&gt;&gt;&gt;</t>
  </si>
  <si>
    <t>SINALIZAÇÃO HORIZONTAL</t>
  </si>
  <si>
    <t>SUBTOTAL SINALIZAÇAO HORIZONTAL&gt;&gt;&gt;</t>
  </si>
  <si>
    <t>TOTAL GERAL&gt;&gt;&gt;</t>
  </si>
  <si>
    <t>SINALIZAÇÃO HORIZONTAL COM TINTA ACRÍLICA LINHAS DE EIXO E BORDO</t>
  </si>
  <si>
    <t>Tachão refletivo em resina sintética - bidirecional - fornecimento e colocação</t>
  </si>
  <si>
    <t>TRECHO:</t>
  </si>
  <si>
    <t>Recuperação Av. 09 de Julho</t>
  </si>
  <si>
    <t>ESTRELA RS</t>
  </si>
  <si>
    <t>TIO HUGO</t>
  </si>
  <si>
    <t>SOLEDADE</t>
  </si>
  <si>
    <t>DIST. MÉDIA USINAS DE ASF. E BRITAGENS</t>
  </si>
  <si>
    <t>CPU-PIN</t>
  </si>
  <si>
    <t>PINTURA DE LIGACAO COM EMULSÃO RR-2C</t>
  </si>
  <si>
    <t xml:space="preserve">EMULSAO ASFALTICA CATIONICA RR-2C PARA USO EM PAVIMENTACAO ASFALTICA </t>
  </si>
  <si>
    <t>ASFALTO DILUIDO DE PETROLEO CM-30</t>
  </si>
  <si>
    <t>PLANILHA ORÇAMENTÁRIA - RESTAURAÇÃO DA AVENIDA 9 DE JULHO - FONTOURA XAVIER RS</t>
  </si>
  <si>
    <t>Item</t>
  </si>
  <si>
    <t>Valor</t>
  </si>
  <si>
    <t>Mês 01</t>
  </si>
  <si>
    <t>Mês 02</t>
  </si>
  <si>
    <t>Mês 03</t>
  </si>
  <si>
    <t>Mês 04</t>
  </si>
  <si>
    <t>Mês 05</t>
  </si>
  <si>
    <t>CRONOGRAMA</t>
  </si>
  <si>
    <t>RESTAURAÇÃO DA AVENIDA 9 DE JULHO - FONTOURA XAVIER RS</t>
  </si>
  <si>
    <t>Ext. de 1.878,64 m - Iniciando no pórtico de entrada da cidade</t>
  </si>
  <si>
    <t>RECUPERAÇÃO DE PAVIMENTO</t>
  </si>
  <si>
    <t>TOTAL</t>
  </si>
  <si>
    <t>Parcela</t>
  </si>
  <si>
    <t>%</t>
  </si>
  <si>
    <t>R$</t>
  </si>
  <si>
    <t>parcial</t>
  </si>
  <si>
    <t>acumulado</t>
  </si>
  <si>
    <t>CPU AUX</t>
  </si>
  <si>
    <t xml:space="preserve">USINAGEM DE CONCRETO ASFÁLTICO COM CAP 50/70, PARA CAMADA DE ROLAMENTO, PADRÃO DNIT FAIXA C, EM USINA DE ASFALTO CONTÍNUA DE 80 TON/H. </t>
  </si>
  <si>
    <t xml:space="preserve">BDI Composição </t>
  </si>
  <si>
    <t xml:space="preserve">BDI Insumo </t>
  </si>
  <si>
    <t>Responsável Técnico:     Augusto Ross</t>
  </si>
  <si>
    <t xml:space="preserve">Prefeito:       Luiz Armando Taffarel </t>
  </si>
  <si>
    <t>CPF:             209.484.410-20</t>
  </si>
  <si>
    <t>________________________________________________</t>
  </si>
  <si>
    <t>_______________________________________________</t>
  </si>
  <si>
    <t>Crea nº:                           RS236486</t>
  </si>
  <si>
    <t>ANP ago/23</t>
  </si>
  <si>
    <t>PR</t>
  </si>
  <si>
    <t>ANP fev/23</t>
  </si>
  <si>
    <t xml:space="preserve">FRESAGEM DE PAVIMENTO </t>
  </si>
  <si>
    <t>Reajustado conforme índice FGV pavimentação (mai 23- set23)</t>
  </si>
  <si>
    <t>SICRO - RS - abr 23</t>
  </si>
  <si>
    <t>Horas</t>
  </si>
  <si>
    <t xml:space="preserve">TACHÃO REFLETIVO EM RESINA SINTÉTICA BIDIRECIONAL - FORNECIMENTO E INSTALAÇÃO - RECOMPOSIÇÃO FAIXA CENTRAL </t>
  </si>
  <si>
    <t>SICRO 04/2023</t>
  </si>
  <si>
    <t>SINAPI 08/2023</t>
  </si>
  <si>
    <t>TACHA REFLETIVA EM RESINA SINTÉTICA - BIDIRECIONAL TIPO I - FORNECIMENTO E COLOCAÇÃO (LATERAL ESQUERDA CENTRO/BR A CADA 6M)</t>
  </si>
  <si>
    <t>Fontoura Xavier/RS, 18 de outubro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</si>
</sst>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R$-416]\ * #,##0.00_-;\-[$R$-416]\ * #,##0.00_-;_-[$R$-416]\ * &quot;-&quot;??_-;_-@_-"/>
    <numFmt numFmtId="165" formatCode="_(* #,##0.00_);_(* \(#,##0.00\);_(* \-??_);_(@_)"/>
    <numFmt numFmtId="166" formatCode="_-* #,##0.000_-;\-* #,##0.000_-;_-* &quot;-&quot;???_-;_-@_-"/>
    <numFmt numFmtId="167" formatCode="0.000"/>
    <numFmt numFmtId="168" formatCode="_-* #,##0.00000_-;\-* #,##0.00000_-;_-* &quot;-&quot;?????_-;_-@_-"/>
    <numFmt numFmtId="169" formatCode="_(&quot;R$ &quot;* #,##0.00_);_(&quot;R$ &quot;* \(#,##0.00\);_(&quot;R$ &quot;* &quot;-&quot;??_);_(@_)"/>
    <numFmt numFmtId="170" formatCode="0.000%"/>
    <numFmt numFmtId="171" formatCode="0.00000"/>
  </numFmts>
  <fonts count="37" x14ac:knownFonts="1">
    <font>
      <sz val="11"/>
      <color theme="1"/>
      <name val="Calibri"/>
      <family val="2"/>
      <scheme val="minor"/>
    </font>
    <font>
      <sz val="11"/>
      <color theme="1"/>
      <name val="Calibri"/>
      <family val="2"/>
      <scheme val="minor"/>
    </font>
    <font>
      <sz val="10"/>
      <name val="Arial"/>
      <family val="2"/>
    </font>
    <font>
      <sz val="10"/>
      <name val="Arial"/>
      <family val="2"/>
      <charset val="1"/>
    </font>
    <font>
      <sz val="11"/>
      <color theme="1"/>
      <name val="Calibri Light"/>
      <family val="2"/>
      <scheme val="major"/>
    </font>
    <font>
      <sz val="8"/>
      <name val="Calibri Light"/>
      <family val="2"/>
      <scheme val="major"/>
    </font>
    <font>
      <sz val="10"/>
      <name val="Calibri Light"/>
      <family val="2"/>
      <scheme val="major"/>
    </font>
    <font>
      <sz val="9"/>
      <name val="Arial"/>
      <family val="2"/>
    </font>
    <font>
      <b/>
      <sz val="8"/>
      <name val="Arial"/>
      <family val="2"/>
    </font>
    <font>
      <sz val="8"/>
      <name val="Arial"/>
      <family val="2"/>
    </font>
    <font>
      <sz val="11"/>
      <color theme="1"/>
      <name val="Arial Narrow"/>
      <family val="2"/>
    </font>
    <font>
      <sz val="10"/>
      <name val="Arial Narrow"/>
      <family val="2"/>
    </font>
    <font>
      <sz val="8"/>
      <name val="Arial Narrow"/>
      <family val="2"/>
    </font>
    <font>
      <sz val="9"/>
      <name val="Arial Narrow"/>
      <family val="2"/>
    </font>
    <font>
      <sz val="9"/>
      <color theme="1"/>
      <name val="Arial Narrow"/>
      <family val="2"/>
    </font>
    <font>
      <sz val="10"/>
      <color rgb="FF000000"/>
      <name val="Times New Roman"/>
      <family val="1"/>
    </font>
    <font>
      <b/>
      <sz val="9"/>
      <color theme="1"/>
      <name val="Arial"/>
      <family val="2"/>
    </font>
    <font>
      <sz val="8"/>
      <color theme="1"/>
      <name val="Arial"/>
      <family val="2"/>
    </font>
    <font>
      <b/>
      <sz val="8"/>
      <color rgb="FF000000"/>
      <name val="Arial"/>
      <family val="2"/>
    </font>
    <font>
      <b/>
      <sz val="8"/>
      <color theme="1"/>
      <name val="Arial"/>
      <family val="2"/>
    </font>
    <font>
      <sz val="8"/>
      <color rgb="FF000000"/>
      <name val="Arial"/>
      <family val="2"/>
    </font>
    <font>
      <b/>
      <sz val="8"/>
      <color indexed="10"/>
      <name val="Arial"/>
      <family val="2"/>
    </font>
    <font>
      <sz val="8"/>
      <color indexed="10"/>
      <name val="Arial"/>
      <family val="2"/>
    </font>
    <font>
      <i/>
      <sz val="8"/>
      <name val="Arial"/>
      <family val="2"/>
    </font>
    <font>
      <i/>
      <u/>
      <sz val="8"/>
      <name val="Arial"/>
      <family val="2"/>
    </font>
    <font>
      <u/>
      <sz val="8"/>
      <name val="Arial"/>
      <family val="2"/>
    </font>
    <font>
      <b/>
      <sz val="11"/>
      <name val="Arial"/>
      <family val="2"/>
    </font>
    <font>
      <b/>
      <sz val="8"/>
      <color theme="8" tint="-0.249977111117893"/>
      <name val="Arial"/>
      <family val="2"/>
    </font>
    <font>
      <sz val="10"/>
      <color rgb="FF000000"/>
      <name val="Calibri Light"/>
      <family val="2"/>
      <scheme val="major"/>
    </font>
    <font>
      <sz val="10"/>
      <color rgb="FF000000"/>
      <name val="Arial"/>
      <family val="2"/>
    </font>
    <font>
      <b/>
      <sz val="8"/>
      <color rgb="FFFF0000"/>
      <name val="Arial"/>
      <family val="2"/>
    </font>
    <font>
      <b/>
      <sz val="10"/>
      <color theme="8" tint="-0.249977111117893"/>
      <name val="Arial"/>
      <family val="2"/>
    </font>
    <font>
      <b/>
      <sz val="8"/>
      <color theme="7" tint="0.79998168889431442"/>
      <name val="Arial"/>
      <family val="2"/>
    </font>
    <font>
      <b/>
      <sz val="10"/>
      <color theme="1"/>
      <name val="Arial"/>
      <family val="2"/>
    </font>
    <font>
      <b/>
      <u/>
      <sz val="10"/>
      <color theme="1"/>
      <name val="Arial"/>
      <family val="2"/>
    </font>
    <font>
      <b/>
      <u/>
      <sz val="11"/>
      <color theme="1"/>
      <name val="Arial"/>
      <family val="2"/>
    </font>
    <font>
      <b/>
      <u/>
      <sz val="9"/>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43"/>
        <bgColor indexed="26"/>
      </patternFill>
    </fill>
    <fill>
      <patternFill patternType="solid">
        <fgColor theme="6" tint="0.39997558519241921"/>
        <bgColor indexed="26"/>
      </patternFill>
    </fill>
    <fill>
      <patternFill patternType="solid">
        <fgColor indexed="31"/>
        <bgColor indexed="42"/>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249977111117893"/>
      </left>
      <right style="thin">
        <color theme="0" tint="-0.249977111117893"/>
      </right>
      <top style="thin">
        <color theme="0" tint="-0.24997711111789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13">
    <xf numFmtId="0" fontId="0" fillId="0" borderId="0"/>
    <xf numFmtId="9" fontId="1"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xf numFmtId="165" fontId="2" fillId="0" borderId="0" applyFill="0" applyBorder="0" applyAlignment="0" applyProtection="0"/>
    <xf numFmtId="0" fontId="2" fillId="0" borderId="0"/>
    <xf numFmtId="0" fontId="15" fillId="0" borderId="0"/>
    <xf numFmtId="0" fontId="7" fillId="0" borderId="0"/>
    <xf numFmtId="169" fontId="2" fillId="0" borderId="0" applyFont="0" applyFill="0" applyBorder="0" applyAlignment="0" applyProtection="0"/>
    <xf numFmtId="0" fontId="2" fillId="0" borderId="0"/>
    <xf numFmtId="44" fontId="1" fillId="0" borderId="0" applyFont="0" applyFill="0" applyBorder="0" applyAlignment="0" applyProtection="0"/>
  </cellStyleXfs>
  <cellXfs count="336">
    <xf numFmtId="0" fontId="0" fillId="0" borderId="0" xfId="0"/>
    <xf numFmtId="0" fontId="4" fillId="0" borderId="0" xfId="0" applyFont="1"/>
    <xf numFmtId="0" fontId="6" fillId="0" borderId="0" xfId="2" applyFont="1"/>
    <xf numFmtId="0" fontId="5" fillId="0" borderId="0" xfId="2" applyFont="1"/>
    <xf numFmtId="0" fontId="4" fillId="0" borderId="0" xfId="0" applyFont="1" applyAlignment="1">
      <alignment vertical="center"/>
    </xf>
    <xf numFmtId="0" fontId="4" fillId="0" borderId="0" xfId="0" applyFont="1" applyFill="1" applyBorder="1"/>
    <xf numFmtId="0" fontId="10" fillId="0" borderId="0" xfId="0" applyFont="1"/>
    <xf numFmtId="0" fontId="14" fillId="4" borderId="0" xfId="3" applyFont="1" applyFill="1"/>
    <xf numFmtId="43" fontId="12" fillId="4" borderId="0" xfId="3" applyNumberFormat="1" applyFont="1" applyFill="1" applyAlignment="1">
      <alignment horizontal="left" vertical="center"/>
    </xf>
    <xf numFmtId="0" fontId="11" fillId="0" borderId="0" xfId="3" applyFont="1"/>
    <xf numFmtId="43" fontId="14" fillId="4" borderId="0" xfId="3" applyNumberFormat="1" applyFont="1" applyFill="1"/>
    <xf numFmtId="0" fontId="14" fillId="4" borderId="0" xfId="3" applyFont="1" applyFill="1" applyAlignment="1">
      <alignment vertical="center"/>
    </xf>
    <xf numFmtId="0" fontId="14" fillId="0" borderId="0" xfId="3" applyFont="1"/>
    <xf numFmtId="43" fontId="12" fillId="0" borderId="0" xfId="3" applyNumberFormat="1" applyFont="1" applyAlignment="1">
      <alignment horizontal="left" vertical="center"/>
    </xf>
    <xf numFmtId="43" fontId="12" fillId="0" borderId="0" xfId="3" applyNumberFormat="1" applyFont="1" applyAlignment="1">
      <alignment horizontal="left"/>
    </xf>
    <xf numFmtId="0" fontId="11" fillId="0" borderId="0" xfId="3" applyFont="1" applyFill="1"/>
    <xf numFmtId="0" fontId="13" fillId="0" borderId="1" xfId="3" applyFont="1" applyFill="1" applyBorder="1" applyAlignment="1">
      <alignment vertical="center"/>
    </xf>
    <xf numFmtId="0" fontId="13" fillId="0" borderId="0" xfId="3" applyFont="1" applyFill="1" applyAlignment="1">
      <alignment vertical="center"/>
    </xf>
    <xf numFmtId="10" fontId="13" fillId="2" borderId="6" xfId="1" applyNumberFormat="1" applyFont="1" applyFill="1" applyBorder="1" applyAlignment="1">
      <alignment horizontal="right" vertical="center"/>
    </xf>
    <xf numFmtId="0" fontId="15" fillId="0" borderId="0" xfId="8"/>
    <xf numFmtId="0" fontId="15" fillId="0" borderId="0" xfId="8" applyAlignment="1">
      <alignment horizontal="left" vertical="top"/>
    </xf>
    <xf numFmtId="10" fontId="9" fillId="0" borderId="24" xfId="7" applyNumberFormat="1" applyFont="1" applyBorder="1" applyAlignment="1">
      <alignment horizontal="center" vertical="center"/>
    </xf>
    <xf numFmtId="4" fontId="8" fillId="0" borderId="24" xfId="7" applyNumberFormat="1" applyFont="1" applyBorder="1" applyAlignment="1">
      <alignment horizontal="center" vertical="center"/>
    </xf>
    <xf numFmtId="10" fontId="9" fillId="0" borderId="24" xfId="7" applyNumberFormat="1" applyFont="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NumberFormat="1" applyFont="1" applyFill="1" applyAlignment="1">
      <alignment horizontal="left" vertical="center"/>
    </xf>
    <xf numFmtId="166" fontId="9"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17" fillId="0" borderId="0" xfId="0" applyFont="1" applyFill="1" applyAlignment="1">
      <alignment vertical="center"/>
    </xf>
    <xf numFmtId="0" fontId="17" fillId="0" borderId="0" xfId="0" applyFont="1" applyFill="1" applyAlignment="1">
      <alignment vertical="center" wrapText="1"/>
    </xf>
    <xf numFmtId="0" fontId="17" fillId="0" borderId="0" xfId="0" applyFont="1" applyFill="1" applyAlignment="1">
      <alignment horizontal="center" vertical="center"/>
    </xf>
    <xf numFmtId="0" fontId="17" fillId="0" borderId="0" xfId="0" applyFont="1"/>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9" fillId="0" borderId="1" xfId="3" applyFont="1" applyFill="1" applyBorder="1" applyAlignment="1">
      <alignment horizontal="center" vertical="center"/>
    </xf>
    <xf numFmtId="49" fontId="9" fillId="0" borderId="1" xfId="3" applyNumberFormat="1" applyFont="1" applyFill="1" applyBorder="1" applyAlignment="1"/>
    <xf numFmtId="49" fontId="9" fillId="0" borderId="1" xfId="3" applyNumberFormat="1" applyFont="1" applyFill="1" applyBorder="1" applyAlignment="1">
      <alignment vertical="center" wrapText="1"/>
    </xf>
    <xf numFmtId="49" fontId="9" fillId="0" borderId="1" xfId="3" applyNumberFormat="1" applyFont="1" applyFill="1" applyBorder="1" applyAlignment="1">
      <alignment horizontal="left" wrapText="1"/>
    </xf>
    <xf numFmtId="0" fontId="17" fillId="0" borderId="1" xfId="3" applyFont="1" applyFill="1" applyBorder="1" applyAlignment="1">
      <alignment vertical="center" wrapText="1"/>
    </xf>
    <xf numFmtId="0" fontId="17" fillId="3" borderId="1" xfId="3" applyFont="1" applyFill="1" applyBorder="1"/>
    <xf numFmtId="0" fontId="17" fillId="3" borderId="1" xfId="3" applyFont="1" applyFill="1" applyBorder="1" applyAlignment="1">
      <alignment wrapText="1"/>
    </xf>
    <xf numFmtId="0" fontId="17" fillId="0" borderId="1" xfId="3" applyFont="1" applyFill="1" applyBorder="1"/>
    <xf numFmtId="43" fontId="17" fillId="0" borderId="1" xfId="3" applyNumberFormat="1" applyFont="1" applyFill="1" applyBorder="1"/>
    <xf numFmtId="49" fontId="8" fillId="0" borderId="1" xfId="3" applyNumberFormat="1" applyFont="1" applyFill="1" applyBorder="1" applyAlignment="1">
      <alignment horizontal="center" vertical="center"/>
    </xf>
    <xf numFmtId="43" fontId="17" fillId="0" borderId="1" xfId="3" applyNumberFormat="1" applyFont="1" applyFill="1" applyBorder="1" applyAlignment="1">
      <alignment vertical="center"/>
    </xf>
    <xf numFmtId="43" fontId="17" fillId="0" borderId="1" xfId="3" applyNumberFormat="1" applyFont="1" applyFill="1" applyBorder="1" applyAlignment="1">
      <alignment horizontal="right" vertical="center"/>
    </xf>
    <xf numFmtId="0" fontId="19" fillId="0" borderId="1" xfId="3" applyNumberFormat="1" applyFont="1" applyFill="1" applyBorder="1" applyAlignment="1">
      <alignment horizontal="center" vertical="center"/>
    </xf>
    <xf numFmtId="43" fontId="17" fillId="0" borderId="1" xfId="3" applyNumberFormat="1" applyFont="1" applyFill="1" applyBorder="1" applyAlignment="1">
      <alignment horizontal="left" vertical="center"/>
    </xf>
    <xf numFmtId="43" fontId="19" fillId="0" borderId="1" xfId="3" applyNumberFormat="1" applyFont="1" applyFill="1" applyBorder="1"/>
    <xf numFmtId="43" fontId="17" fillId="0" borderId="1" xfId="3" applyNumberFormat="1" applyFont="1" applyFill="1" applyBorder="1" applyAlignment="1">
      <alignment horizontal="center" vertical="center"/>
    </xf>
    <xf numFmtId="43" fontId="19" fillId="0" borderId="1" xfId="3" applyNumberFormat="1" applyFont="1" applyBorder="1"/>
    <xf numFmtId="0" fontId="17" fillId="0" borderId="0" xfId="3" applyFont="1"/>
    <xf numFmtId="0" fontId="16" fillId="0" borderId="1" xfId="3" applyFont="1" applyFill="1" applyBorder="1" applyAlignment="1">
      <alignment horizontal="center" vertical="center"/>
    </xf>
    <xf numFmtId="0" fontId="16" fillId="0" borderId="1" xfId="3" applyFont="1" applyFill="1" applyBorder="1" applyAlignment="1">
      <alignment horizontal="center" vertical="center" wrapText="1"/>
    </xf>
    <xf numFmtId="0" fontId="7" fillId="0" borderId="1" xfId="3" applyFont="1" applyFill="1" applyBorder="1" applyAlignment="1">
      <alignment vertical="center"/>
    </xf>
    <xf numFmtId="165" fontId="7" fillId="0" borderId="1" xfId="6" applyFont="1" applyFill="1" applyBorder="1" applyAlignment="1">
      <alignment vertical="center"/>
    </xf>
    <xf numFmtId="14" fontId="7" fillId="0" borderId="1" xfId="3" applyNumberFormat="1" applyFont="1" applyFill="1" applyBorder="1" applyAlignment="1">
      <alignment vertical="center"/>
    </xf>
    <xf numFmtId="10" fontId="7" fillId="0" borderId="1" xfId="4" applyNumberFormat="1" applyFont="1" applyFill="1" applyBorder="1" applyAlignment="1">
      <alignment vertical="center"/>
    </xf>
    <xf numFmtId="43" fontId="16" fillId="0" borderId="1" xfId="3" applyNumberFormat="1" applyFont="1" applyFill="1" applyBorder="1" applyAlignment="1">
      <alignment vertical="center"/>
    </xf>
    <xf numFmtId="0" fontId="16" fillId="0" borderId="1" xfId="3" applyFont="1" applyFill="1" applyBorder="1" applyAlignment="1">
      <alignment vertical="center"/>
    </xf>
    <xf numFmtId="0" fontId="7" fillId="0" borderId="0" xfId="3" applyFont="1" applyFill="1" applyAlignment="1">
      <alignment vertical="center"/>
    </xf>
    <xf numFmtId="0" fontId="9" fillId="0" borderId="1" xfId="2" applyFont="1" applyFill="1" applyBorder="1" applyAlignment="1">
      <alignment vertical="center"/>
    </xf>
    <xf numFmtId="0" fontId="19" fillId="0" borderId="1" xfId="3" applyFont="1" applyFill="1" applyBorder="1" applyAlignment="1">
      <alignment horizontal="center" vertical="center" wrapText="1"/>
    </xf>
    <xf numFmtId="0" fontId="9" fillId="0" borderId="1" xfId="3" applyFont="1" applyFill="1" applyBorder="1" applyAlignment="1">
      <alignment vertical="center"/>
    </xf>
    <xf numFmtId="0" fontId="9" fillId="0" borderId="1" xfId="3" applyFont="1" applyFill="1" applyBorder="1" applyAlignment="1">
      <alignment vertical="center" wrapText="1"/>
    </xf>
    <xf numFmtId="165" fontId="9" fillId="0" borderId="1" xfId="6" applyFont="1" applyFill="1" applyBorder="1" applyAlignment="1">
      <alignment vertical="center"/>
    </xf>
    <xf numFmtId="165" fontId="9" fillId="0" borderId="1" xfId="6" applyFont="1" applyFill="1" applyBorder="1" applyAlignment="1">
      <alignment horizontal="center" vertical="center"/>
    </xf>
    <xf numFmtId="2" fontId="9" fillId="0" borderId="1" xfId="3" applyNumberFormat="1" applyFont="1" applyFill="1" applyBorder="1" applyAlignment="1">
      <alignment vertical="center"/>
    </xf>
    <xf numFmtId="0" fontId="9" fillId="0" borderId="14" xfId="2" applyFont="1" applyFill="1" applyBorder="1" applyAlignment="1">
      <alignment vertical="center"/>
    </xf>
    <xf numFmtId="164" fontId="9" fillId="0" borderId="15" xfId="2" applyNumberFormat="1" applyFont="1" applyFill="1" applyBorder="1" applyAlignment="1">
      <alignment vertical="center"/>
    </xf>
    <xf numFmtId="0" fontId="9" fillId="0" borderId="0" xfId="2" applyFont="1" applyAlignment="1">
      <alignment vertical="center"/>
    </xf>
    <xf numFmtId="0" fontId="9" fillId="0" borderId="1" xfId="2" applyFont="1" applyFill="1" applyBorder="1" applyAlignment="1">
      <alignment horizontal="center" vertical="center"/>
    </xf>
    <xf numFmtId="0" fontId="9" fillId="0" borderId="1" xfId="3" applyFont="1" applyFill="1" applyBorder="1" applyAlignment="1">
      <alignment horizontal="center" vertical="center"/>
    </xf>
    <xf numFmtId="0" fontId="8" fillId="0" borderId="1"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0" xfId="2" applyFont="1" applyAlignment="1">
      <alignment horizontal="center" vertical="center"/>
    </xf>
    <xf numFmtId="0" fontId="20" fillId="0" borderId="0" xfId="7" applyFont="1"/>
    <xf numFmtId="0" fontId="8" fillId="0" borderId="0" xfId="7" applyFont="1" applyAlignment="1">
      <alignment horizontal="center"/>
    </xf>
    <xf numFmtId="0" fontId="8" fillId="0" borderId="0" xfId="7" applyFont="1"/>
    <xf numFmtId="0" fontId="9" fillId="0" borderId="0" xfId="7" applyFont="1" applyAlignment="1">
      <alignment horizontal="left"/>
    </xf>
    <xf numFmtId="0" fontId="9" fillId="0" borderId="24" xfId="7" applyFont="1" applyBorder="1" applyAlignment="1">
      <alignment horizontal="center" vertical="center"/>
    </xf>
    <xf numFmtId="10" fontId="9" fillId="7" borderId="24" xfId="7" applyNumberFormat="1" applyFont="1" applyFill="1" applyBorder="1" applyAlignment="1" applyProtection="1">
      <alignment horizontal="center" vertical="center"/>
      <protection locked="0"/>
    </xf>
    <xf numFmtId="170" fontId="9" fillId="7" borderId="24" xfId="7" applyNumberFormat="1" applyFont="1" applyFill="1" applyBorder="1" applyAlignment="1" applyProtection="1">
      <alignment horizontal="center" vertical="center"/>
      <protection locked="0"/>
    </xf>
    <xf numFmtId="0" fontId="8" fillId="3" borderId="24" xfId="7" applyFont="1" applyFill="1" applyBorder="1" applyAlignment="1">
      <alignment horizontal="center" vertical="center" wrapText="1"/>
    </xf>
    <xf numFmtId="10" fontId="9" fillId="10" borderId="24" xfId="7" applyNumberFormat="1" applyFont="1" applyFill="1" applyBorder="1" applyAlignment="1">
      <alignment horizontal="center" vertical="center"/>
    </xf>
    <xf numFmtId="0" fontId="9" fillId="10" borderId="24" xfId="7" applyFont="1" applyFill="1" applyBorder="1" applyAlignment="1">
      <alignment horizontal="center" vertical="center" wrapText="1"/>
    </xf>
    <xf numFmtId="0" fontId="21" fillId="0" borderId="0" xfId="7" applyFont="1" applyAlignment="1">
      <alignment horizontal="right" vertical="center"/>
    </xf>
    <xf numFmtId="0" fontId="20" fillId="0" borderId="0" xfId="7" applyFont="1" applyAlignment="1">
      <alignment horizontal="center" vertical="top"/>
    </xf>
    <xf numFmtId="0" fontId="25" fillId="0" borderId="0" xfId="7" applyFont="1" applyAlignment="1">
      <alignment horizontal="center" vertical="top"/>
    </xf>
    <xf numFmtId="10" fontId="26" fillId="0" borderId="24" xfId="7" applyNumberFormat="1" applyFont="1" applyBorder="1" applyAlignment="1">
      <alignment horizontal="center" vertical="center" wrapText="1"/>
    </xf>
    <xf numFmtId="0" fontId="8" fillId="0" borderId="24" xfId="7" applyFont="1" applyBorder="1" applyAlignment="1">
      <alignment horizontal="center" vertical="center" wrapText="1"/>
    </xf>
    <xf numFmtId="0" fontId="20" fillId="0" borderId="0" xfId="8" applyFont="1" applyAlignment="1">
      <alignment horizontal="left" vertical="top"/>
    </xf>
    <xf numFmtId="0" fontId="28" fillId="0" borderId="0" xfId="8" applyFont="1" applyAlignment="1">
      <alignment horizontal="left" vertical="top"/>
    </xf>
    <xf numFmtId="0" fontId="29" fillId="0" borderId="0" xfId="8" applyFont="1" applyAlignment="1">
      <alignment horizontal="left" vertical="top"/>
    </xf>
    <xf numFmtId="17" fontId="19" fillId="11" borderId="0" xfId="8" applyNumberFormat="1" applyFont="1" applyFill="1"/>
    <xf numFmtId="0" fontId="19" fillId="11" borderId="0" xfId="8" applyFont="1" applyFill="1"/>
    <xf numFmtId="0" fontId="17" fillId="11" borderId="0" xfId="8" applyFont="1" applyFill="1"/>
    <xf numFmtId="171" fontId="17" fillId="11" borderId="0" xfId="8" applyNumberFormat="1" applyFont="1" applyFill="1"/>
    <xf numFmtId="1" fontId="17" fillId="11" borderId="0" xfId="8" applyNumberFormat="1" applyFont="1" applyFill="1"/>
    <xf numFmtId="17" fontId="20" fillId="11" borderId="0" xfId="8" applyNumberFormat="1" applyFont="1" applyFill="1" applyAlignment="1">
      <alignment horizontal="left" vertical="center"/>
    </xf>
    <xf numFmtId="171" fontId="30" fillId="11" borderId="0" xfId="8" applyNumberFormat="1" applyFont="1" applyFill="1"/>
    <xf numFmtId="17" fontId="17" fillId="11" borderId="0" xfId="8" applyNumberFormat="1" applyFont="1" applyFill="1"/>
    <xf numFmtId="17" fontId="8" fillId="11" borderId="0" xfId="11" applyNumberFormat="1" applyFont="1" applyFill="1"/>
    <xf numFmtId="0" fontId="8" fillId="11" borderId="0" xfId="11" applyFont="1" applyFill="1"/>
    <xf numFmtId="171" fontId="8" fillId="11" borderId="0" xfId="11" applyNumberFormat="1" applyFont="1" applyFill="1"/>
    <xf numFmtId="17" fontId="30" fillId="11" borderId="0" xfId="8" applyNumberFormat="1" applyFont="1" applyFill="1" applyAlignment="1">
      <alignment horizontal="left" vertical="center" indent="1"/>
    </xf>
    <xf numFmtId="17" fontId="8" fillId="3" borderId="1" xfId="7" applyNumberFormat="1" applyFont="1" applyFill="1" applyBorder="1" applyAlignment="1">
      <alignment horizontal="center" vertical="center"/>
    </xf>
    <xf numFmtId="49" fontId="8" fillId="3" borderId="1" xfId="7" applyNumberFormat="1" applyFont="1" applyFill="1" applyBorder="1" applyAlignment="1">
      <alignment horizontal="center" vertical="center"/>
    </xf>
    <xf numFmtId="171" fontId="8" fillId="3" borderId="1" xfId="7" applyNumberFormat="1" applyFont="1" applyFill="1" applyBorder="1" applyAlignment="1">
      <alignment horizontal="center" vertical="center"/>
    </xf>
    <xf numFmtId="49" fontId="8" fillId="3" borderId="1" xfId="7" applyNumberFormat="1" applyFont="1" applyFill="1" applyBorder="1" applyAlignment="1">
      <alignment horizontal="center" vertical="center" wrapText="1"/>
    </xf>
    <xf numFmtId="17" fontId="20" fillId="11" borderId="1" xfId="8" applyNumberFormat="1" applyFont="1" applyFill="1" applyBorder="1" applyAlignment="1">
      <alignment horizontal="center" vertical="center"/>
    </xf>
    <xf numFmtId="0" fontId="20" fillId="11" borderId="1" xfId="8" applyFont="1" applyFill="1" applyBorder="1" applyAlignment="1">
      <alignment horizontal="center" vertical="center"/>
    </xf>
    <xf numFmtId="10" fontId="20" fillId="0" borderId="1" xfId="8" applyNumberFormat="1" applyFont="1" applyBorder="1" applyAlignment="1">
      <alignment horizontal="center" vertical="center"/>
    </xf>
    <xf numFmtId="10" fontId="29" fillId="0" borderId="1" xfId="8" applyNumberFormat="1" applyFont="1" applyBorder="1" applyAlignment="1">
      <alignment horizontal="center" vertical="center"/>
    </xf>
    <xf numFmtId="171" fontId="18" fillId="0" borderId="1" xfId="8" applyNumberFormat="1" applyFont="1" applyBorder="1" applyAlignment="1">
      <alignment horizontal="center" vertical="center"/>
    </xf>
    <xf numFmtId="0" fontId="9" fillId="0" borderId="5" xfId="8" applyFont="1" applyBorder="1" applyAlignment="1">
      <alignment horizontal="center" vertical="center" wrapText="1"/>
    </xf>
    <xf numFmtId="0" fontId="9" fillId="0" borderId="31" xfId="8" applyFont="1" applyBorder="1" applyAlignment="1">
      <alignment horizontal="left" vertical="center" wrapText="1"/>
    </xf>
    <xf numFmtId="0" fontId="9" fillId="0" borderId="31" xfId="8" applyFont="1" applyBorder="1" applyAlignment="1">
      <alignment horizontal="center" vertical="center" wrapText="1"/>
    </xf>
    <xf numFmtId="43" fontId="9" fillId="0" borderId="32" xfId="8" applyNumberFormat="1" applyFont="1" applyBorder="1" applyAlignment="1">
      <alignment horizontal="center" vertical="center" wrapText="1"/>
    </xf>
    <xf numFmtId="1" fontId="20" fillId="0" borderId="5" xfId="8" applyNumberFormat="1" applyFont="1" applyBorder="1" applyAlignment="1">
      <alignment horizontal="center" vertical="center" shrinkToFit="1"/>
    </xf>
    <xf numFmtId="0" fontId="9" fillId="0" borderId="5" xfId="8" applyFont="1" applyBorder="1" applyAlignment="1">
      <alignment horizontal="left" vertical="center" wrapText="1"/>
    </xf>
    <xf numFmtId="10" fontId="31" fillId="0" borderId="0" xfId="1" applyNumberFormat="1" applyFont="1" applyAlignment="1">
      <alignment horizontal="left" vertical="top"/>
    </xf>
    <xf numFmtId="43" fontId="17" fillId="6" borderId="0" xfId="0" applyNumberFormat="1" applyFont="1" applyFill="1" applyAlignment="1">
      <alignment vertical="center"/>
    </xf>
    <xf numFmtId="43" fontId="19" fillId="0" borderId="10" xfId="0" applyNumberFormat="1" applyFont="1" applyBorder="1" applyAlignment="1">
      <alignment horizontal="center" vertical="center"/>
    </xf>
    <xf numFmtId="43" fontId="19" fillId="0" borderId="11" xfId="0" applyNumberFormat="1" applyFont="1" applyBorder="1" applyAlignment="1">
      <alignment horizontal="center" vertical="center"/>
    </xf>
    <xf numFmtId="43" fontId="17" fillId="11" borderId="13" xfId="0" applyNumberFormat="1" applyFont="1" applyFill="1" applyBorder="1" applyAlignment="1">
      <alignment vertical="center"/>
    </xf>
    <xf numFmtId="43" fontId="19" fillId="0" borderId="0" xfId="0" applyNumberFormat="1" applyFont="1" applyBorder="1" applyAlignment="1">
      <alignment horizontal="center" vertical="center"/>
    </xf>
    <xf numFmtId="43" fontId="19" fillId="6" borderId="0" xfId="0" applyNumberFormat="1" applyFont="1" applyFill="1" applyBorder="1" applyAlignment="1">
      <alignment horizontal="center" vertical="center" wrapText="1"/>
    </xf>
    <xf numFmtId="0" fontId="19" fillId="11" borderId="13" xfId="0" applyFont="1" applyFill="1" applyBorder="1" applyAlignment="1">
      <alignment horizontal="left" vertical="center"/>
    </xf>
    <xf numFmtId="0" fontId="19" fillId="11" borderId="13" xfId="0" applyFont="1" applyFill="1" applyBorder="1" applyAlignment="1">
      <alignment horizontal="center" vertical="center" wrapText="1"/>
    </xf>
    <xf numFmtId="0" fontId="19" fillId="11" borderId="13" xfId="0" applyFont="1" applyFill="1" applyBorder="1" applyAlignment="1">
      <alignment horizontal="center" vertical="center"/>
    </xf>
    <xf numFmtId="43" fontId="19" fillId="11" borderId="13" xfId="0" applyNumberFormat="1" applyFont="1" applyFill="1" applyBorder="1" applyAlignment="1">
      <alignment horizontal="center" vertical="center"/>
    </xf>
    <xf numFmtId="0" fontId="9" fillId="11" borderId="13" xfId="0" applyNumberFormat="1" applyFont="1" applyFill="1" applyBorder="1" applyAlignment="1">
      <alignment horizontal="left" vertical="center"/>
    </xf>
    <xf numFmtId="0" fontId="9" fillId="11" borderId="13" xfId="0" applyFont="1" applyFill="1" applyBorder="1" applyAlignment="1">
      <alignment horizontal="left" vertical="center" wrapText="1"/>
    </xf>
    <xf numFmtId="43" fontId="17" fillId="11" borderId="13" xfId="0" applyNumberFormat="1" applyFont="1" applyFill="1" applyBorder="1" applyAlignment="1">
      <alignment horizontal="center" vertical="center" wrapText="1"/>
    </xf>
    <xf numFmtId="43" fontId="17" fillId="11" borderId="13" xfId="0" applyNumberFormat="1" applyFont="1" applyFill="1" applyBorder="1" applyAlignment="1">
      <alignment horizontal="right" vertical="center" wrapText="1"/>
    </xf>
    <xf numFmtId="43" fontId="9" fillId="11" borderId="13" xfId="0" applyNumberFormat="1" applyFont="1" applyFill="1" applyBorder="1" applyAlignment="1">
      <alignment horizontal="center" vertical="center"/>
    </xf>
    <xf numFmtId="9" fontId="17" fillId="0" borderId="5" xfId="0" applyNumberFormat="1" applyFont="1" applyBorder="1" applyAlignment="1">
      <alignment vertical="center"/>
    </xf>
    <xf numFmtId="43" fontId="17" fillId="0" borderId="5" xfId="0" applyNumberFormat="1" applyFont="1" applyBorder="1" applyAlignment="1">
      <alignment horizontal="center" vertical="center" wrapText="1"/>
    </xf>
    <xf numFmtId="0" fontId="17" fillId="11" borderId="0" xfId="0" applyFont="1" applyFill="1" applyAlignment="1">
      <alignment horizontal="left"/>
    </xf>
    <xf numFmtId="0" fontId="17" fillId="11" borderId="13" xfId="0" applyNumberFormat="1" applyFont="1" applyFill="1" applyBorder="1" applyAlignment="1">
      <alignment horizontal="left" vertical="center"/>
    </xf>
    <xf numFmtId="0" fontId="17" fillId="11" borderId="13" xfId="0" applyFont="1" applyFill="1" applyBorder="1" applyAlignment="1">
      <alignment horizontal="left" vertical="center" wrapText="1"/>
    </xf>
    <xf numFmtId="43" fontId="17" fillId="11" borderId="13" xfId="0" applyNumberFormat="1" applyFont="1" applyFill="1" applyBorder="1" applyAlignment="1">
      <alignment horizontal="center" vertical="center"/>
    </xf>
    <xf numFmtId="43" fontId="17" fillId="0" borderId="0" xfId="0" applyNumberFormat="1" applyFont="1" applyBorder="1" applyAlignment="1">
      <alignment horizontal="center" vertical="center" wrapText="1"/>
    </xf>
    <xf numFmtId="0"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43" fontId="17" fillId="0" borderId="0" xfId="0" applyNumberFormat="1" applyFont="1" applyFill="1" applyBorder="1" applyAlignment="1">
      <alignment horizontal="right" vertical="center" wrapText="1"/>
    </xf>
    <xf numFmtId="43" fontId="9" fillId="0" borderId="0" xfId="0" applyNumberFormat="1" applyFont="1" applyFill="1" applyBorder="1" applyAlignment="1">
      <alignment horizontal="center" vertical="center"/>
    </xf>
    <xf numFmtId="0" fontId="19" fillId="0" borderId="0" xfId="0" applyFont="1" applyFill="1" applyBorder="1" applyAlignment="1">
      <alignment horizontal="left" vertical="center"/>
    </xf>
    <xf numFmtId="9" fontId="17" fillId="0" borderId="0" xfId="0" applyNumberFormat="1" applyFont="1" applyFill="1" applyBorder="1" applyAlignment="1">
      <alignment vertical="center"/>
    </xf>
    <xf numFmtId="43" fontId="17" fillId="0" borderId="0" xfId="0" applyNumberFormat="1" applyFont="1" applyFill="1" applyBorder="1" applyAlignment="1">
      <alignment horizontal="center" vertical="center" wrapText="1"/>
    </xf>
    <xf numFmtId="43" fontId="17" fillId="0" borderId="0" xfId="0" applyNumberFormat="1" applyFont="1" applyFill="1" applyBorder="1" applyAlignment="1">
      <alignment vertical="center"/>
    </xf>
    <xf numFmtId="0"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xf>
    <xf numFmtId="43" fontId="17" fillId="11" borderId="28" xfId="0" applyNumberFormat="1" applyFont="1" applyFill="1" applyBorder="1" applyAlignment="1">
      <alignment vertical="center"/>
    </xf>
    <xf numFmtId="43" fontId="17" fillId="0" borderId="0" xfId="0" applyNumberFormat="1" applyFont="1" applyFill="1" applyBorder="1" applyAlignment="1">
      <alignment horizontal="right" vertical="center"/>
    </xf>
    <xf numFmtId="0" fontId="17" fillId="0" borderId="0" xfId="0" applyFont="1" applyFill="1" applyBorder="1" applyAlignment="1">
      <alignment vertical="center" wrapText="1"/>
    </xf>
    <xf numFmtId="0" fontId="17" fillId="0" borderId="0" xfId="0" applyFont="1" applyFill="1" applyBorder="1"/>
    <xf numFmtId="43" fontId="17" fillId="11" borderId="28" xfId="0" applyNumberFormat="1" applyFont="1" applyFill="1" applyBorder="1" applyAlignment="1">
      <alignment horizontal="center" vertical="center" wrapText="1"/>
    </xf>
    <xf numFmtId="0" fontId="19" fillId="11" borderId="37" xfId="0" applyFont="1" applyFill="1" applyBorder="1" applyAlignment="1">
      <alignment horizontal="left" vertical="center"/>
    </xf>
    <xf numFmtId="0" fontId="19" fillId="11" borderId="37" xfId="0" applyFont="1" applyFill="1" applyBorder="1" applyAlignment="1">
      <alignment horizontal="center" vertical="center" wrapText="1"/>
    </xf>
    <xf numFmtId="0" fontId="19" fillId="11" borderId="37" xfId="0" applyFont="1" applyFill="1" applyBorder="1" applyAlignment="1">
      <alignment horizontal="center" vertical="center"/>
    </xf>
    <xf numFmtId="43" fontId="19" fillId="11" borderId="37" xfId="0" applyNumberFormat="1" applyFont="1" applyFill="1" applyBorder="1" applyAlignment="1">
      <alignment horizontal="center" vertical="center"/>
    </xf>
    <xf numFmtId="0" fontId="27" fillId="0" borderId="0" xfId="0" applyFont="1" applyBorder="1" applyAlignment="1">
      <alignment horizontal="center" vertical="center"/>
    </xf>
    <xf numFmtId="0" fontId="17" fillId="0" borderId="38" xfId="0" applyFont="1" applyBorder="1" applyAlignment="1">
      <alignment horizontal="center" vertical="center"/>
    </xf>
    <xf numFmtId="43" fontId="12" fillId="4" borderId="6" xfId="3" applyNumberFormat="1" applyFont="1" applyFill="1" applyBorder="1" applyAlignment="1">
      <alignment horizontal="left" vertical="center"/>
    </xf>
    <xf numFmtId="44" fontId="17" fillId="0" borderId="0" xfId="12" applyFont="1" applyFill="1" applyBorder="1" applyAlignment="1">
      <alignment vertical="center"/>
    </xf>
    <xf numFmtId="43" fontId="17" fillId="0" borderId="0" xfId="0" applyNumberFormat="1" applyFont="1"/>
    <xf numFmtId="10" fontId="19" fillId="0" borderId="38" xfId="0" applyNumberFormat="1" applyFont="1" applyBorder="1" applyAlignment="1">
      <alignment horizontal="center" vertical="center"/>
    </xf>
    <xf numFmtId="0" fontId="17" fillId="11" borderId="37" xfId="0" applyFont="1" applyFill="1" applyBorder="1" applyAlignment="1">
      <alignment vertical="center"/>
    </xf>
    <xf numFmtId="0" fontId="17" fillId="11" borderId="37" xfId="0" applyFont="1" applyFill="1" applyBorder="1" applyAlignment="1">
      <alignment vertical="center" wrapText="1"/>
    </xf>
    <xf numFmtId="43" fontId="17" fillId="11" borderId="37" xfId="0" applyNumberFormat="1" applyFont="1" applyFill="1" applyBorder="1" applyAlignment="1">
      <alignment vertical="center"/>
    </xf>
    <xf numFmtId="0" fontId="17" fillId="0" borderId="0" xfId="0" applyFont="1" applyBorder="1" applyAlignment="1">
      <alignment horizontal="center" vertical="center"/>
    </xf>
    <xf numFmtId="17" fontId="17" fillId="0" borderId="0" xfId="0" applyNumberFormat="1" applyFont="1" applyBorder="1" applyAlignment="1">
      <alignment horizontal="center" vertical="center"/>
    </xf>
    <xf numFmtId="43" fontId="19" fillId="13" borderId="1" xfId="0" applyNumberFormat="1" applyFont="1" applyFill="1" applyBorder="1" applyAlignment="1">
      <alignment horizontal="center" vertical="center"/>
    </xf>
    <xf numFmtId="43" fontId="17" fillId="13" borderId="1" xfId="0" applyNumberFormat="1" applyFont="1" applyFill="1" applyBorder="1" applyAlignment="1">
      <alignment vertical="center"/>
    </xf>
    <xf numFmtId="43" fontId="19" fillId="13" borderId="1" xfId="0" applyNumberFormat="1" applyFont="1" applyFill="1" applyBorder="1" applyAlignment="1">
      <alignment vertical="center"/>
    </xf>
    <xf numFmtId="0" fontId="17" fillId="0" borderId="0" xfId="0" applyFont="1" applyAlignment="1">
      <alignment horizontal="left" vertical="center"/>
    </xf>
    <xf numFmtId="43" fontId="17" fillId="0" borderId="0" xfId="0" applyNumberFormat="1" applyFont="1" applyAlignment="1">
      <alignment horizontal="center" vertical="center"/>
    </xf>
    <xf numFmtId="0" fontId="19" fillId="11" borderId="37" xfId="0" applyFont="1" applyFill="1" applyBorder="1" applyAlignment="1">
      <alignment vertical="center"/>
    </xf>
    <xf numFmtId="44" fontId="17" fillId="0" borderId="0" xfId="12" applyFont="1" applyAlignment="1">
      <alignment horizontal="center" vertical="center"/>
    </xf>
    <xf numFmtId="44" fontId="17" fillId="0" borderId="1" xfId="12" applyFont="1" applyBorder="1" applyAlignment="1">
      <alignment horizontal="center" vertical="center"/>
    </xf>
    <xf numFmtId="10" fontId="17" fillId="0" borderId="1" xfId="1" applyNumberFormat="1" applyFont="1" applyBorder="1" applyAlignment="1">
      <alignment horizontal="center" vertical="center"/>
    </xf>
    <xf numFmtId="44" fontId="16" fillId="0" borderId="45" xfId="12" applyFont="1" applyBorder="1" applyAlignment="1">
      <alignment horizontal="right" vertical="center"/>
    </xf>
    <xf numFmtId="44" fontId="17" fillId="0" borderId="46" xfId="0" applyNumberFormat="1" applyFont="1" applyBorder="1" applyAlignment="1">
      <alignment vertical="center"/>
    </xf>
    <xf numFmtId="44" fontId="17" fillId="0" borderId="47" xfId="0" applyNumberFormat="1" applyFont="1" applyBorder="1" applyAlignment="1">
      <alignment vertical="center"/>
    </xf>
    <xf numFmtId="0" fontId="16" fillId="0" borderId="48" xfId="0" applyFont="1" applyBorder="1" applyAlignment="1">
      <alignment horizontal="right" vertical="center"/>
    </xf>
    <xf numFmtId="44" fontId="17" fillId="0" borderId="49" xfId="0" applyNumberFormat="1" applyFont="1" applyBorder="1" applyAlignment="1">
      <alignment vertical="center"/>
    </xf>
    <xf numFmtId="44" fontId="17" fillId="0" borderId="50" xfId="0" applyNumberFormat="1" applyFont="1" applyBorder="1" applyAlignment="1">
      <alignment vertical="center"/>
    </xf>
    <xf numFmtId="0" fontId="18" fillId="13" borderId="6" xfId="0" applyFont="1" applyFill="1" applyBorder="1" applyAlignment="1">
      <alignment horizontal="center" vertical="center"/>
    </xf>
    <xf numFmtId="0" fontId="18" fillId="13" borderId="6" xfId="0" applyFont="1" applyFill="1" applyBorder="1" applyAlignment="1">
      <alignment horizontal="center" vertical="center" wrapText="1"/>
    </xf>
    <xf numFmtId="168" fontId="18" fillId="13" borderId="6" xfId="0" applyNumberFormat="1" applyFont="1" applyFill="1" applyBorder="1" applyAlignment="1">
      <alignment horizontal="center" vertical="center"/>
    </xf>
    <xf numFmtId="166" fontId="18" fillId="13" borderId="6" xfId="0" applyNumberFormat="1"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5" xfId="0" applyFont="1" applyFill="1" applyBorder="1" applyAlignment="1">
      <alignment horizontal="right" vertical="center"/>
    </xf>
    <xf numFmtId="166" fontId="18" fillId="13" borderId="5" xfId="0" applyNumberFormat="1" applyFont="1" applyFill="1" applyBorder="1" applyAlignment="1">
      <alignment horizontal="center" vertical="center"/>
    </xf>
    <xf numFmtId="0" fontId="9" fillId="0" borderId="5"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xf>
    <xf numFmtId="167" fontId="9" fillId="0" borderId="5" xfId="0" applyNumberFormat="1" applyFont="1" applyFill="1" applyBorder="1" applyAlignment="1">
      <alignment horizontal="right" vertical="center"/>
    </xf>
    <xf numFmtId="166" fontId="18" fillId="14" borderId="5" xfId="0" applyNumberFormat="1" applyFont="1" applyFill="1" applyBorder="1" applyAlignment="1">
      <alignment horizontal="center" vertical="center"/>
    </xf>
    <xf numFmtId="166" fontId="9" fillId="0" borderId="5" xfId="0" applyNumberFormat="1" applyFont="1" applyFill="1" applyBorder="1" applyAlignment="1">
      <alignment horizontal="right" vertical="center"/>
    </xf>
    <xf numFmtId="0" fontId="9" fillId="0" borderId="5"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0" fontId="17" fillId="0" borderId="5" xfId="0" applyFont="1" applyBorder="1" applyAlignment="1">
      <alignment vertical="center"/>
    </xf>
    <xf numFmtId="43" fontId="20" fillId="0" borderId="5" xfId="8" applyNumberFormat="1" applyFont="1" applyFill="1" applyBorder="1" applyAlignment="1">
      <alignment horizontal="center" vertical="center" shrinkToFit="1"/>
    </xf>
    <xf numFmtId="166" fontId="9" fillId="0" borderId="34" xfId="8" applyNumberFormat="1" applyFont="1" applyFill="1" applyBorder="1" applyAlignment="1">
      <alignment vertical="center" wrapText="1"/>
    </xf>
    <xf numFmtId="43" fontId="9" fillId="0" borderId="34" xfId="8" applyNumberFormat="1" applyFont="1" applyFill="1" applyBorder="1" applyAlignment="1">
      <alignment horizontal="left" vertical="center" wrapText="1"/>
    </xf>
    <xf numFmtId="166" fontId="9" fillId="0" borderId="5" xfId="8" applyNumberFormat="1" applyFont="1" applyFill="1" applyBorder="1" applyAlignment="1">
      <alignment vertical="center" wrapText="1"/>
    </xf>
    <xf numFmtId="43" fontId="9" fillId="0" borderId="5" xfId="8" applyNumberFormat="1" applyFont="1" applyFill="1" applyBorder="1" applyAlignment="1">
      <alignment horizontal="center" vertical="center" wrapText="1"/>
    </xf>
    <xf numFmtId="43" fontId="9" fillId="0" borderId="13" xfId="0" applyNumberFormat="1" applyFont="1" applyFill="1" applyBorder="1" applyAlignment="1">
      <alignment horizontal="center" vertical="center"/>
    </xf>
    <xf numFmtId="43" fontId="9" fillId="0" borderId="33" xfId="8" applyNumberFormat="1" applyFont="1" applyFill="1" applyBorder="1" applyAlignment="1">
      <alignment horizontal="center" vertical="center" wrapText="1"/>
    </xf>
    <xf numFmtId="0" fontId="20" fillId="0" borderId="0" xfId="8" applyFont="1" applyAlignment="1">
      <alignment horizontal="right" vertical="top"/>
    </xf>
    <xf numFmtId="2" fontId="20" fillId="3" borderId="5" xfId="8" applyNumberFormat="1" applyFont="1" applyFill="1" applyBorder="1" applyAlignment="1">
      <alignment horizontal="right" vertical="top"/>
    </xf>
    <xf numFmtId="4" fontId="8" fillId="0" borderId="24" xfId="7" applyNumberFormat="1" applyFont="1" applyBorder="1" applyAlignment="1">
      <alignment horizontal="center" vertical="center"/>
    </xf>
    <xf numFmtId="0" fontId="34" fillId="0" borderId="40" xfId="0" applyFont="1" applyBorder="1" applyAlignment="1">
      <alignment horizontal="center" vertical="center"/>
    </xf>
    <xf numFmtId="0" fontId="34" fillId="0" borderId="39" xfId="0" applyFont="1" applyBorder="1" applyAlignment="1">
      <alignment horizontal="center" vertical="center"/>
    </xf>
    <xf numFmtId="0" fontId="34" fillId="0" borderId="41" xfId="0" applyFont="1" applyBorder="1" applyAlignment="1">
      <alignment horizontal="center" vertical="center"/>
    </xf>
    <xf numFmtId="0" fontId="17" fillId="0" borderId="53" xfId="0" applyFont="1" applyBorder="1" applyAlignment="1">
      <alignment horizontal="left" vertical="center"/>
    </xf>
    <xf numFmtId="10" fontId="17" fillId="0" borderId="56" xfId="1" applyNumberFormat="1" applyFont="1" applyBorder="1" applyAlignment="1">
      <alignment horizontal="center" vertical="center"/>
    </xf>
    <xf numFmtId="44" fontId="17" fillId="0" borderId="56" xfId="0" applyNumberFormat="1" applyFont="1" applyBorder="1" applyAlignment="1">
      <alignment horizontal="center" vertical="center"/>
    </xf>
    <xf numFmtId="44" fontId="17" fillId="0" borderId="11" xfId="12" applyFont="1" applyBorder="1" applyAlignment="1">
      <alignment horizontal="center" vertical="center"/>
    </xf>
    <xf numFmtId="44" fontId="17" fillId="0" borderId="12" xfId="12"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7" fillId="0" borderId="42" xfId="0" applyFont="1" applyBorder="1" applyAlignment="1">
      <alignment vertical="center"/>
    </xf>
    <xf numFmtId="0" fontId="17" fillId="0" borderId="43" xfId="0" applyFont="1" applyBorder="1" applyAlignment="1">
      <alignment vertical="center"/>
    </xf>
    <xf numFmtId="0" fontId="17" fillId="0" borderId="44" xfId="0" applyFont="1" applyBorder="1" applyAlignment="1">
      <alignment vertical="center"/>
    </xf>
    <xf numFmtId="0" fontId="19" fillId="0" borderId="38" xfId="0" applyFont="1" applyBorder="1" applyAlignment="1">
      <alignment horizontal="center" vertical="center"/>
    </xf>
    <xf numFmtId="17" fontId="19" fillId="0" borderId="38" xfId="0" applyNumberFormat="1" applyFont="1" applyBorder="1" applyAlignment="1">
      <alignment horizontal="center" vertical="center"/>
    </xf>
    <xf numFmtId="44" fontId="17" fillId="0" borderId="1" xfId="12" applyFont="1" applyBorder="1" applyAlignment="1">
      <alignment horizontal="center" vertical="center"/>
    </xf>
    <xf numFmtId="164" fontId="8" fillId="0" borderId="1" xfId="6" applyNumberFormat="1" applyFont="1" applyFill="1" applyBorder="1" applyAlignment="1">
      <alignment vertical="center"/>
    </xf>
    <xf numFmtId="0" fontId="20" fillId="0" borderId="0" xfId="0" applyFont="1" applyAlignment="1">
      <alignment horizontal="left" vertical="center" wrapText="1"/>
    </xf>
    <xf numFmtId="43" fontId="17" fillId="6" borderId="7" xfId="0" applyNumberFormat="1" applyFont="1" applyFill="1" applyBorder="1" applyAlignment="1">
      <alignment horizontal="center" vertical="center"/>
    </xf>
    <xf numFmtId="43" fontId="17" fillId="6" borderId="8" xfId="0" applyNumberFormat="1" applyFont="1" applyFill="1" applyBorder="1" applyAlignment="1">
      <alignment horizontal="center" vertical="center"/>
    </xf>
    <xf numFmtId="43" fontId="19" fillId="6" borderId="9" xfId="0" applyNumberFormat="1" applyFont="1" applyFill="1" applyBorder="1" applyAlignment="1">
      <alignment horizontal="center" vertical="center" wrapText="1"/>
    </xf>
    <xf numFmtId="43" fontId="19" fillId="6" borderId="12" xfId="0" applyNumberFormat="1" applyFont="1" applyFill="1" applyBorder="1" applyAlignment="1">
      <alignment horizontal="center" vertical="center" wrapText="1"/>
    </xf>
    <xf numFmtId="43" fontId="19" fillId="13" borderId="1" xfId="0" applyNumberFormat="1" applyFont="1" applyFill="1" applyBorder="1" applyAlignment="1">
      <alignment horizontal="center" vertical="center"/>
    </xf>
    <xf numFmtId="43" fontId="8" fillId="13" borderId="1" xfId="0" applyNumberFormat="1" applyFont="1" applyFill="1" applyBorder="1" applyAlignment="1">
      <alignment horizontal="center" vertical="center"/>
    </xf>
    <xf numFmtId="0" fontId="8" fillId="0" borderId="1" xfId="0" applyFont="1" applyBorder="1" applyAlignment="1">
      <alignment horizontal="right" vertical="center"/>
    </xf>
    <xf numFmtId="0" fontId="19" fillId="13" borderId="1" xfId="0" applyFont="1" applyFill="1" applyBorder="1" applyAlignment="1">
      <alignment horizontal="center" vertical="center"/>
    </xf>
    <xf numFmtId="0" fontId="19" fillId="13" borderId="1" xfId="0" applyFont="1" applyFill="1" applyBorder="1" applyAlignment="1">
      <alignment horizontal="center" vertical="center" wrapText="1"/>
    </xf>
    <xf numFmtId="0" fontId="19" fillId="0" borderId="0" xfId="0" applyFont="1" applyAlignment="1">
      <alignment horizontal="left"/>
    </xf>
    <xf numFmtId="0" fontId="8" fillId="0" borderId="0" xfId="0" applyFont="1" applyAlignment="1">
      <alignment horizontal="left"/>
    </xf>
    <xf numFmtId="0" fontId="34" fillId="0" borderId="1" xfId="0" applyFont="1" applyBorder="1" applyAlignment="1">
      <alignment horizontal="center" vertical="center"/>
    </xf>
    <xf numFmtId="0" fontId="19" fillId="0" borderId="60" xfId="0" applyFont="1" applyBorder="1" applyAlignment="1">
      <alignment horizontal="center" vertical="center"/>
    </xf>
    <xf numFmtId="0" fontId="19" fillId="0" borderId="14" xfId="0" applyFont="1" applyBorder="1" applyAlignment="1">
      <alignment horizontal="center" vertical="center"/>
    </xf>
    <xf numFmtId="43" fontId="8" fillId="0" borderId="0" xfId="0" applyNumberFormat="1" applyFont="1" applyFill="1" applyBorder="1" applyAlignment="1">
      <alignment horizontal="left" vertical="center"/>
    </xf>
    <xf numFmtId="43" fontId="32" fillId="0" borderId="0" xfId="0" applyNumberFormat="1" applyFont="1" applyFill="1" applyBorder="1" applyAlignment="1">
      <alignment horizontal="left" vertical="center"/>
    </xf>
    <xf numFmtId="43" fontId="32" fillId="0" borderId="0" xfId="0" applyNumberFormat="1" applyFont="1" applyFill="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52" xfId="0" applyFont="1" applyBorder="1" applyAlignment="1">
      <alignment horizontal="center" vertical="center"/>
    </xf>
    <xf numFmtId="0" fontId="16" fillId="0" borderId="53" xfId="0" applyFont="1" applyBorder="1" applyAlignment="1">
      <alignment horizontal="left" vertical="center"/>
    </xf>
    <xf numFmtId="0" fontId="16" fillId="0" borderId="0" xfId="0" applyFont="1" applyBorder="1" applyAlignment="1">
      <alignment horizontal="left" vertical="center"/>
    </xf>
    <xf numFmtId="0" fontId="16" fillId="0" borderId="54" xfId="0" applyFont="1" applyBorder="1" applyAlignment="1">
      <alignment horizontal="left" vertical="center"/>
    </xf>
    <xf numFmtId="0" fontId="17" fillId="0" borderId="0" xfId="0" applyFont="1" applyBorder="1" applyAlignment="1">
      <alignment horizontal="left" vertical="center"/>
    </xf>
    <xf numFmtId="0" fontId="17" fillId="0" borderId="54" xfId="0" applyFont="1" applyBorder="1" applyAlignment="1">
      <alignment horizontal="left" vertical="center"/>
    </xf>
    <xf numFmtId="44" fontId="33" fillId="0" borderId="41" xfId="12" applyFont="1" applyBorder="1" applyAlignment="1">
      <alignment horizontal="center" vertical="center"/>
    </xf>
    <xf numFmtId="44" fontId="33" fillId="0" borderId="44" xfId="12" applyFont="1" applyBorder="1" applyAlignment="1">
      <alignment horizontal="center" vertical="center"/>
    </xf>
    <xf numFmtId="0" fontId="33" fillId="0" borderId="40" xfId="0" applyFont="1" applyBorder="1" applyAlignment="1">
      <alignment horizontal="center" vertical="center"/>
    </xf>
    <xf numFmtId="0" fontId="33" fillId="0" borderId="39"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8" fillId="0" borderId="55" xfId="0" applyFont="1" applyBorder="1" applyAlignment="1">
      <alignment horizontal="center" vertical="center"/>
    </xf>
    <xf numFmtId="0" fontId="17" fillId="0" borderId="1" xfId="0" applyFont="1" applyBorder="1" applyAlignment="1">
      <alignment horizontal="center" vertical="center"/>
    </xf>
    <xf numFmtId="44" fontId="17" fillId="0" borderId="1" xfId="12" applyFont="1" applyBorder="1" applyAlignment="1">
      <alignment horizontal="center" vertical="center"/>
    </xf>
    <xf numFmtId="44" fontId="17" fillId="0" borderId="11" xfId="12" applyFont="1" applyBorder="1" applyAlignment="1">
      <alignment horizontal="center" vertical="center"/>
    </xf>
    <xf numFmtId="0" fontId="17" fillId="0" borderId="11" xfId="0" applyFont="1" applyBorder="1" applyAlignment="1">
      <alignment horizontal="center" vertical="center"/>
    </xf>
    <xf numFmtId="0" fontId="8" fillId="0" borderId="10" xfId="0" applyFont="1" applyBorder="1" applyAlignment="1">
      <alignment horizontal="center" vertical="center"/>
    </xf>
    <xf numFmtId="0" fontId="29" fillId="12" borderId="29" xfId="8" applyFont="1" applyFill="1" applyBorder="1" applyAlignment="1">
      <alignment horizontal="center" vertical="top"/>
    </xf>
    <xf numFmtId="0" fontId="29" fillId="12" borderId="30" xfId="8" applyFont="1" applyFill="1" applyBorder="1" applyAlignment="1">
      <alignment horizontal="center" vertical="top"/>
    </xf>
    <xf numFmtId="0" fontId="19" fillId="11" borderId="0" xfId="8" applyFont="1" applyFill="1" applyAlignment="1">
      <alignment horizontal="center"/>
    </xf>
    <xf numFmtId="43" fontId="9" fillId="12" borderId="32" xfId="8" applyNumberFormat="1" applyFont="1" applyFill="1" applyBorder="1" applyAlignment="1">
      <alignment horizontal="center" vertical="center" wrapText="1"/>
    </xf>
    <xf numFmtId="43" fontId="9" fillId="12" borderId="36" xfId="8" applyNumberFormat="1" applyFont="1" applyFill="1" applyBorder="1" applyAlignment="1">
      <alignment horizontal="center" vertical="center" wrapText="1"/>
    </xf>
    <xf numFmtId="43" fontId="9" fillId="12" borderId="35" xfId="8" applyNumberFormat="1" applyFont="1" applyFill="1" applyBorder="1" applyAlignment="1">
      <alignment horizontal="center" vertical="center" wrapText="1"/>
    </xf>
    <xf numFmtId="0" fontId="20" fillId="11" borderId="0" xfId="8" applyFont="1" applyFill="1" applyAlignment="1">
      <alignment horizontal="center" vertical="center" wrapText="1"/>
    </xf>
    <xf numFmtId="0" fontId="20" fillId="11" borderId="14" xfId="8" applyFont="1" applyFill="1" applyBorder="1" applyAlignment="1">
      <alignment horizontal="center" vertical="center" wrapText="1"/>
    </xf>
    <xf numFmtId="0" fontId="36" fillId="0" borderId="2" xfId="3" applyFont="1" applyFill="1" applyBorder="1" applyAlignment="1">
      <alignment horizontal="center" vertical="center"/>
    </xf>
    <xf numFmtId="0" fontId="36" fillId="0" borderId="51" xfId="3" applyFont="1" applyFill="1" applyBorder="1" applyAlignment="1">
      <alignment horizontal="center" vertical="center"/>
    </xf>
    <xf numFmtId="0" fontId="36" fillId="0" borderId="3" xfId="3" applyFont="1" applyFill="1" applyBorder="1" applyAlignment="1">
      <alignment horizontal="center" vertical="center"/>
    </xf>
    <xf numFmtId="10" fontId="11" fillId="0" borderId="0" xfId="1" applyNumberFormat="1" applyFont="1" applyFill="1" applyAlignment="1">
      <alignment horizontal="center"/>
    </xf>
    <xf numFmtId="0" fontId="17" fillId="0" borderId="2" xfId="0" applyFont="1" applyFill="1" applyBorder="1" applyAlignment="1">
      <alignment horizontal="center"/>
    </xf>
    <xf numFmtId="0" fontId="17" fillId="0" borderId="51" xfId="0" applyFont="1" applyFill="1" applyBorder="1" applyAlignment="1">
      <alignment horizontal="center"/>
    </xf>
    <xf numFmtId="0" fontId="17" fillId="0" borderId="3" xfId="0" applyFont="1" applyFill="1" applyBorder="1" applyAlignment="1">
      <alignment horizontal="center"/>
    </xf>
    <xf numFmtId="0" fontId="8" fillId="0" borderId="1" xfId="3"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10" fontId="6" fillId="0" borderId="0" xfId="1" applyNumberFormat="1" applyFont="1" applyAlignment="1">
      <alignment horizontal="center"/>
    </xf>
    <xf numFmtId="10" fontId="11" fillId="0" borderId="0" xfId="1" applyNumberFormat="1" applyFont="1" applyAlignment="1">
      <alignment horizontal="center"/>
    </xf>
    <xf numFmtId="0" fontId="19" fillId="0" borderId="1" xfId="3" applyFont="1" applyBorder="1" applyAlignment="1">
      <alignment horizontal="center"/>
    </xf>
    <xf numFmtId="0" fontId="17" fillId="0" borderId="1" xfId="3" applyFont="1" applyBorder="1" applyAlignment="1">
      <alignment horizontal="center"/>
    </xf>
    <xf numFmtId="0" fontId="33" fillId="0" borderId="1" xfId="3" applyFont="1" applyFill="1" applyBorder="1" applyAlignment="1">
      <alignment horizontal="center" vertical="center"/>
    </xf>
    <xf numFmtId="43" fontId="12" fillId="4" borderId="6" xfId="3" applyNumberFormat="1" applyFont="1" applyFill="1" applyBorder="1" applyAlignment="1">
      <alignment horizontal="center" vertical="center"/>
    </xf>
    <xf numFmtId="0" fontId="19" fillId="0" borderId="1" xfId="3" applyFont="1" applyFill="1" applyBorder="1" applyAlignment="1">
      <alignment horizontal="right"/>
    </xf>
    <xf numFmtId="0" fontId="9" fillId="0" borderId="25"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27" xfId="7" applyFont="1" applyBorder="1" applyAlignment="1">
      <alignment horizontal="center" vertical="center" wrapText="1"/>
    </xf>
    <xf numFmtId="49" fontId="20" fillId="7" borderId="24" xfId="7" applyNumberFormat="1" applyFont="1" applyFill="1" applyBorder="1" applyAlignment="1" applyProtection="1">
      <alignment horizontal="left" vertical="top" wrapText="1"/>
      <protection locked="0"/>
    </xf>
    <xf numFmtId="0" fontId="18" fillId="3" borderId="24" xfId="7" applyFont="1" applyFill="1" applyBorder="1" applyAlignment="1">
      <alignment horizontal="center" vertical="center" wrapText="1"/>
    </xf>
    <xf numFmtId="4" fontId="8" fillId="0" borderId="24" xfId="7" applyNumberFormat="1" applyFont="1" applyBorder="1" applyAlignment="1">
      <alignment horizontal="center" vertical="center" wrapText="1"/>
    </xf>
    <xf numFmtId="0" fontId="9" fillId="0" borderId="24" xfId="7" applyFont="1" applyBorder="1" applyAlignment="1">
      <alignment horizontal="center" vertical="center" wrapText="1"/>
    </xf>
    <xf numFmtId="0" fontId="22" fillId="0" borderId="0" xfId="7" applyFont="1" applyAlignment="1">
      <alignment horizontal="left" vertical="center" indent="1"/>
    </xf>
    <xf numFmtId="0" fontId="20" fillId="0" borderId="0" xfId="7" applyFont="1" applyAlignment="1">
      <alignment horizontal="center" vertical="center"/>
    </xf>
    <xf numFmtId="0" fontId="23" fillId="0" borderId="0" xfId="8" applyFont="1" applyAlignment="1">
      <alignment horizontal="right" vertical="center"/>
    </xf>
    <xf numFmtId="0" fontId="24" fillId="0" borderId="0" xfId="8" applyFont="1" applyAlignment="1">
      <alignment horizontal="center"/>
    </xf>
    <xf numFmtId="0" fontId="23" fillId="0" borderId="0" xfId="8" applyFont="1" applyAlignment="1">
      <alignment horizontal="left" vertical="center"/>
    </xf>
    <xf numFmtId="0" fontId="23" fillId="0" borderId="0" xfId="8" applyFont="1" applyAlignment="1">
      <alignment horizontal="center" vertical="top"/>
    </xf>
    <xf numFmtId="4" fontId="8" fillId="0" borderId="24" xfId="7" applyNumberFormat="1" applyFont="1" applyBorder="1" applyAlignment="1">
      <alignment horizontal="center" vertical="center"/>
    </xf>
    <xf numFmtId="0" fontId="20" fillId="0" borderId="24" xfId="7" applyFont="1" applyBorder="1" applyAlignment="1">
      <alignment horizontal="center" vertical="center" wrapText="1"/>
    </xf>
    <xf numFmtId="0" fontId="8" fillId="0" borderId="24" xfId="7" applyFont="1" applyBorder="1" applyAlignment="1">
      <alignment horizontal="center" vertical="center"/>
    </xf>
    <xf numFmtId="0" fontId="8" fillId="0" borderId="24" xfId="7" applyFont="1" applyBorder="1" applyAlignment="1">
      <alignment horizontal="center"/>
    </xf>
    <xf numFmtId="0" fontId="8" fillId="0" borderId="16" xfId="9" applyFont="1" applyBorder="1" applyAlignment="1">
      <alignment horizontal="left" vertical="top"/>
    </xf>
    <xf numFmtId="169" fontId="9" fillId="9" borderId="17" xfId="10" applyFont="1" applyFill="1" applyBorder="1" applyAlignment="1" applyProtection="1">
      <alignment horizontal="left"/>
      <protection locked="0"/>
    </xf>
    <xf numFmtId="0" fontId="20" fillId="0" borderId="16" xfId="8" applyFont="1" applyBorder="1" applyAlignment="1">
      <alignment horizontal="center"/>
    </xf>
    <xf numFmtId="0" fontId="8" fillId="0" borderId="17" xfId="8" applyFont="1" applyBorder="1" applyAlignment="1">
      <alignment horizontal="center"/>
    </xf>
    <xf numFmtId="0" fontId="8" fillId="0" borderId="18" xfId="9" applyFont="1" applyBorder="1" applyAlignment="1">
      <alignment horizontal="left" vertical="top"/>
    </xf>
    <xf numFmtId="0" fontId="8" fillId="0" borderId="19" xfId="9" applyFont="1" applyBorder="1" applyAlignment="1">
      <alignment horizontal="left" vertical="top"/>
    </xf>
    <xf numFmtId="0" fontId="8" fillId="0" borderId="20" xfId="9" applyFont="1" applyBorder="1" applyAlignment="1">
      <alignment horizontal="left" vertical="top"/>
    </xf>
    <xf numFmtId="0" fontId="20" fillId="0" borderId="21" xfId="7" applyFont="1" applyBorder="1" applyAlignment="1">
      <alignment horizontal="left" vertical="top" wrapText="1"/>
    </xf>
    <xf numFmtId="0" fontId="20" fillId="0" borderId="22" xfId="7" applyFont="1" applyBorder="1" applyAlignment="1">
      <alignment horizontal="left" vertical="top" wrapText="1"/>
    </xf>
    <xf numFmtId="0" fontId="20" fillId="5" borderId="22" xfId="7" applyFont="1" applyFill="1" applyBorder="1" applyAlignment="1">
      <alignment horizontal="left" vertical="top" wrapText="1"/>
    </xf>
    <xf numFmtId="0" fontId="20" fillId="5" borderId="23" xfId="7" applyFont="1" applyFill="1" applyBorder="1" applyAlignment="1">
      <alignment horizontal="left" vertical="top" wrapText="1"/>
    </xf>
    <xf numFmtId="0" fontId="8" fillId="0" borderId="17" xfId="10" applyNumberFormat="1" applyFont="1" applyFill="1" applyBorder="1" applyAlignment="1" applyProtection="1">
      <alignment horizontal="left" wrapText="1"/>
    </xf>
    <xf numFmtId="0" fontId="9" fillId="0" borderId="24" xfId="7" applyFont="1" applyBorder="1" applyAlignment="1">
      <alignment horizontal="left"/>
    </xf>
    <xf numFmtId="10" fontId="9" fillId="7" borderId="24" xfId="7" applyNumberFormat="1" applyFont="1" applyFill="1" applyBorder="1" applyAlignment="1" applyProtection="1">
      <alignment horizontal="center"/>
      <protection locked="0"/>
    </xf>
    <xf numFmtId="10" fontId="9" fillId="8" borderId="24" xfId="7" applyNumberFormat="1" applyFont="1" applyFill="1" applyBorder="1" applyAlignment="1" applyProtection="1">
      <alignment horizontal="center"/>
      <protection locked="0"/>
    </xf>
    <xf numFmtId="0" fontId="9" fillId="0" borderId="24" xfId="7" applyFont="1" applyBorder="1" applyAlignment="1">
      <alignment horizontal="left" wrapText="1"/>
    </xf>
  </cellXfs>
  <cellStyles count="13">
    <cellStyle name="Moeda" xfId="12" builtinId="4"/>
    <cellStyle name="Moeda_Composicao BDI v2.1" xfId="10" xr:uid="{00000000-0005-0000-0000-000001000000}"/>
    <cellStyle name="Normal" xfId="0" builtinId="0"/>
    <cellStyle name="Normal 19" xfId="5" xr:uid="{00000000-0005-0000-0000-000003000000}"/>
    <cellStyle name="Normal 2" xfId="2" xr:uid="{00000000-0005-0000-0000-000004000000}"/>
    <cellStyle name="Normal 2 2 2" xfId="3" xr:uid="{00000000-0005-0000-0000-000005000000}"/>
    <cellStyle name="Normal 2 2 2 2" xfId="7" xr:uid="{00000000-0005-0000-0000-000006000000}"/>
    <cellStyle name="Normal 2 3 2 2" xfId="8" xr:uid="{00000000-0005-0000-0000-000007000000}"/>
    <cellStyle name="Normal 3" xfId="11" xr:uid="{00000000-0005-0000-0000-000008000000}"/>
    <cellStyle name="Normal_FICHA DE VERIFICAÇÃO PRELIMINAR - Plano R" xfId="9" xr:uid="{00000000-0005-0000-0000-000009000000}"/>
    <cellStyle name="Porcentagem" xfId="1" builtinId="5"/>
    <cellStyle name="Porcentagem 6" xfId="4" xr:uid="{00000000-0005-0000-0000-00000B000000}"/>
    <cellStyle name="Vírgula 3 2" xfId="6" xr:uid="{00000000-0005-0000-0000-00000C000000}"/>
  </cellStyles>
  <dxfs count="12">
    <dxf>
      <font>
        <b/>
        <i val="0"/>
        <condense val="0"/>
        <extend val="0"/>
      </font>
    </dxf>
    <dxf>
      <font>
        <b val="0"/>
        <condense val="0"/>
        <extend val="0"/>
        <color indexed="17"/>
      </font>
      <border>
        <left style="thin">
          <color indexed="8"/>
        </left>
        <right style="thin">
          <color indexed="8"/>
        </right>
        <top style="thin">
          <color indexed="8"/>
        </top>
        <bottom style="thin">
          <color indexed="8"/>
        </bottom>
      </border>
    </dxf>
    <dxf>
      <font>
        <b val="0"/>
        <condense val="0"/>
        <extend val="0"/>
        <color indexed="10"/>
      </font>
      <border>
        <left style="thin">
          <color indexed="8"/>
        </left>
        <right style="thin">
          <color indexed="8"/>
        </right>
        <top style="thin">
          <color indexed="8"/>
        </top>
        <bottom style="thin">
          <color indexed="8"/>
        </bottom>
      </border>
    </dxf>
    <dxf>
      <font>
        <b/>
        <i val="0"/>
        <condense val="0"/>
        <extend val="0"/>
        <color indexed="9"/>
      </font>
      <fill>
        <patternFill patternType="none">
          <fgColor indexed="64"/>
          <bgColor indexed="65"/>
        </patternFill>
      </fill>
      <border>
        <left/>
        <right/>
        <top style="thin">
          <color indexed="64"/>
        </top>
        <bottom/>
      </border>
    </dxf>
    <dxf>
      <font>
        <b/>
        <i val="0"/>
        <condense val="0"/>
        <extend val="0"/>
      </font>
    </dxf>
    <dxf>
      <font>
        <b val="0"/>
        <condense val="0"/>
        <extend val="0"/>
        <color indexed="17"/>
      </font>
      <border>
        <left style="thin">
          <color indexed="8"/>
        </left>
        <right style="thin">
          <color indexed="8"/>
        </right>
        <top style="thin">
          <color indexed="8"/>
        </top>
        <bottom style="thin">
          <color indexed="8"/>
        </bottom>
      </border>
    </dxf>
    <dxf>
      <font>
        <b val="0"/>
        <condense val="0"/>
        <extend val="0"/>
        <color indexed="10"/>
      </font>
      <border>
        <left style="thin">
          <color indexed="8"/>
        </left>
        <right style="thin">
          <color indexed="8"/>
        </right>
        <top style="thin">
          <color indexed="8"/>
        </top>
        <bottom style="thin">
          <color indexed="8"/>
        </bottom>
      </border>
    </dxf>
    <dxf>
      <font>
        <b/>
        <i val="0"/>
        <condense val="0"/>
        <extend val="0"/>
        <color indexed="9"/>
      </font>
      <fill>
        <patternFill patternType="none">
          <fgColor indexed="64"/>
          <bgColor indexed="65"/>
        </patternFill>
      </fill>
      <border>
        <left/>
        <right/>
        <top style="thin">
          <color indexed="64"/>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3F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182880</xdr:colOff>
          <xdr:row>1</xdr:row>
          <xdr:rowOff>76200</xdr:rowOff>
        </xdr:from>
        <xdr:to>
          <xdr:col>1</xdr:col>
          <xdr:colOff>533400</xdr:colOff>
          <xdr:row>4</xdr:row>
          <xdr:rowOff>68580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9</xdr:col>
      <xdr:colOff>169545</xdr:colOff>
      <xdr:row>5</xdr:row>
      <xdr:rowOff>121920</xdr:rowOff>
    </xdr:from>
    <xdr:to>
      <xdr:col>21</xdr:col>
      <xdr:colOff>593270</xdr:colOff>
      <xdr:row>34</xdr:row>
      <xdr:rowOff>73493</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077325" y="967740"/>
          <a:ext cx="7921805" cy="63828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Gerencia%20de%20Pavimentos\Paragon%20II%201.10\indices%20caracterizador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Gerencia%20de%20Pavimentos\Paragon%20II%201.10\Graficos\CARACT%20PAV%20EXISTEN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sers\guilherme.osio\Downloads\Estrada%20de%20Liga&#231;&#227;o_Or&#231;amento_15.08.1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Jorge\Diversos%20Mariano\Hospital%20Mariano%20moro\Or&#231;amento\Planilha%20or&#231;ament&#225;ria%20hospital%20mari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ICITACOES\LICITACOES%20TRACADO\04.%20Editais%202019\Gravata&#237;%20RS\Concorr&#234;ncia%2027.2019%20Prefeitura%20de%20Gravata&#237;%20-%20Pavimenta&#231;&#227;o\Or&#231;amento%20Gravata&#237;%20CONC%2027.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ucio.machado\Downloads\PATO\PATOs%20TOLEDO%20BR-163-272-467-469\ARQUIVOS%20R96\EXCEL\PATOs\BR153_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Jorge\Hospital%20Sao%20Leonardo\Or&#231;amento\PLANILHA%20M&#218;LTIPLA%20V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3">
          <cell r="B3" t="str">
            <v>ISP</v>
          </cell>
          <cell r="C3" t="str">
            <v>ICDS</v>
          </cell>
          <cell r="D3" t="str">
            <v>ICDP</v>
          </cell>
          <cell r="E3" t="str">
            <v>ICDE</v>
          </cell>
        </row>
        <row r="4">
          <cell r="A4" t="str">
            <v>EXCELENTE</v>
          </cell>
          <cell r="B4">
            <v>0</v>
          </cell>
          <cell r="C4">
            <v>2.52</v>
          </cell>
          <cell r="D4">
            <v>1.1200000000000001</v>
          </cell>
          <cell r="E4">
            <v>0</v>
          </cell>
        </row>
        <row r="5">
          <cell r="A5" t="str">
            <v>BOM</v>
          </cell>
          <cell r="B5">
            <v>9.86</v>
          </cell>
          <cell r="C5">
            <v>32.18</v>
          </cell>
          <cell r="D5">
            <v>39.72</v>
          </cell>
          <cell r="E5">
            <v>8.2799999999999994</v>
          </cell>
        </row>
        <row r="6">
          <cell r="A6" t="str">
            <v>REGULAR</v>
          </cell>
          <cell r="B6">
            <v>75.14</v>
          </cell>
          <cell r="C6">
            <v>12.9</v>
          </cell>
          <cell r="D6">
            <v>44.48</v>
          </cell>
          <cell r="E6">
            <v>52.96</v>
          </cell>
        </row>
        <row r="7">
          <cell r="A7" t="str">
            <v>MAU</v>
          </cell>
          <cell r="B7">
            <v>0.32</v>
          </cell>
          <cell r="C7">
            <v>37.72</v>
          </cell>
          <cell r="D7">
            <v>0</v>
          </cell>
          <cell r="E7">
            <v>24.08</v>
          </cell>
        </row>
        <row r="8">
          <cell r="A8" t="str">
            <v>PÉSSIMO</v>
          </cell>
          <cell r="B8">
            <v>0</v>
          </cell>
          <cell r="C8">
            <v>0</v>
          </cell>
          <cell r="D8">
            <v>0</v>
          </cell>
          <cell r="E8">
            <v>0</v>
          </cell>
        </row>
        <row r="9">
          <cell r="A9" t="str">
            <v>Total</v>
          </cell>
          <cell r="B9">
            <v>85.32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sheetName val="aux"/>
      <sheetName val="graficos"/>
      <sheetName val="graficos (2)"/>
    </sheetNames>
    <sheetDataSet>
      <sheetData sheetId="0"/>
      <sheetData sheetId="1">
        <row r="6">
          <cell r="B6">
            <v>11.439114391143912</v>
          </cell>
          <cell r="C6">
            <v>33.210332103321036</v>
          </cell>
          <cell r="D6">
            <v>9.9630996309963091</v>
          </cell>
          <cell r="E6">
            <v>37.269372693726936</v>
          </cell>
          <cell r="F6">
            <v>8.1180811808118083</v>
          </cell>
        </row>
        <row r="8">
          <cell r="B8">
            <v>36.531365313653133</v>
          </cell>
          <cell r="C8">
            <v>14.760147601476014</v>
          </cell>
          <cell r="D8">
            <v>4.7970479704797047</v>
          </cell>
          <cell r="E8">
            <v>36.531365313653133</v>
          </cell>
          <cell r="F8">
            <v>7.3800738007380069</v>
          </cell>
        </row>
        <row r="10">
          <cell r="B10">
            <v>11.439114391143912</v>
          </cell>
          <cell r="C10">
            <v>23.247232472324722</v>
          </cell>
          <cell r="D10">
            <v>9.9630996309963091</v>
          </cell>
          <cell r="E10">
            <v>3.3210332103321036</v>
          </cell>
          <cell r="F10">
            <v>52.02952029520295</v>
          </cell>
        </row>
        <row r="12">
          <cell r="B12">
            <v>0</v>
          </cell>
          <cell r="C12">
            <v>45.38745387453875</v>
          </cell>
          <cell r="D12">
            <v>1.107011070110701</v>
          </cell>
          <cell r="E12">
            <v>53.505535055350549</v>
          </cell>
          <cell r="F12">
            <v>0</v>
          </cell>
        </row>
        <row r="14">
          <cell r="B14">
            <v>0</v>
          </cell>
          <cell r="C14">
            <v>45.38745387453875</v>
          </cell>
          <cell r="D14">
            <v>1.107011070110701</v>
          </cell>
          <cell r="E14">
            <v>53.505535055350549</v>
          </cell>
          <cell r="F14">
            <v>0</v>
          </cell>
        </row>
        <row r="16">
          <cell r="B16">
            <v>100</v>
          </cell>
          <cell r="C16">
            <v>0</v>
          </cell>
          <cell r="D16">
            <v>0</v>
          </cell>
          <cell r="E16">
            <v>0</v>
          </cell>
          <cell r="F16">
            <v>0</v>
          </cell>
        </row>
        <row r="22">
          <cell r="B22">
            <v>0</v>
          </cell>
          <cell r="C22">
            <v>46.494464944649444</v>
          </cell>
          <cell r="D22">
            <v>53.505535055350549</v>
          </cell>
          <cell r="E22">
            <v>0</v>
          </cell>
          <cell r="F22">
            <v>0</v>
          </cell>
          <cell r="I22">
            <v>0</v>
          </cell>
          <cell r="J22">
            <v>2.52</v>
          </cell>
          <cell r="K22">
            <v>2.9</v>
          </cell>
          <cell r="L22">
            <v>0</v>
          </cell>
          <cell r="M22">
            <v>0</v>
          </cell>
        </row>
        <row r="23">
          <cell r="B23" t="str">
            <v xml:space="preserve">  4 - 5</v>
          </cell>
          <cell r="C23" t="str">
            <v xml:space="preserve">  3 -   4</v>
          </cell>
          <cell r="D23" t="str">
            <v xml:space="preserve">  2 -   3</v>
          </cell>
          <cell r="E23" t="str">
            <v xml:space="preserve">  1 -   2</v>
          </cell>
          <cell r="F23" t="str">
            <v>0 -  1</v>
          </cell>
        </row>
        <row r="24">
          <cell r="B24">
            <v>46.494464944649444</v>
          </cell>
          <cell r="C24">
            <v>0</v>
          </cell>
          <cell r="D24">
            <v>4.7970479704797047</v>
          </cell>
          <cell r="E24">
            <v>48.708487084870846</v>
          </cell>
          <cell r="F24">
            <v>0</v>
          </cell>
          <cell r="I24">
            <v>2.52</v>
          </cell>
          <cell r="J24">
            <v>0</v>
          </cell>
          <cell r="K24">
            <v>0.26</v>
          </cell>
          <cell r="L24">
            <v>2.64</v>
          </cell>
          <cell r="M24">
            <v>0</v>
          </cell>
        </row>
        <row r="25">
          <cell r="B25" t="str">
            <v xml:space="preserve">  4 - 5</v>
          </cell>
          <cell r="C25" t="str">
            <v xml:space="preserve">  3 -   4</v>
          </cell>
          <cell r="D25" t="str">
            <v xml:space="preserve">  2 -   3</v>
          </cell>
          <cell r="E25" t="str">
            <v xml:space="preserve">  1 -   2</v>
          </cell>
          <cell r="F25" t="str">
            <v>0 -  1</v>
          </cell>
        </row>
        <row r="26">
          <cell r="B26">
            <v>54.243542435424352</v>
          </cell>
          <cell r="C26">
            <v>45.756457564575648</v>
          </cell>
          <cell r="D26">
            <v>0</v>
          </cell>
          <cell r="E26">
            <v>0</v>
          </cell>
          <cell r="F26">
            <v>0</v>
          </cell>
          <cell r="I26">
            <v>2.94</v>
          </cell>
          <cell r="J26">
            <v>2.48</v>
          </cell>
          <cell r="K26">
            <v>0</v>
          </cell>
          <cell r="L26">
            <v>0</v>
          </cell>
          <cell r="M26">
            <v>0</v>
          </cell>
        </row>
        <row r="27">
          <cell r="B27" t="str">
            <v xml:space="preserve">  4 - 5</v>
          </cell>
          <cell r="C27" t="str">
            <v xml:space="preserve">  3 -   4</v>
          </cell>
          <cell r="D27" t="str">
            <v xml:space="preserve">  2 -   3</v>
          </cell>
          <cell r="E27" t="str">
            <v xml:space="preserve">  1 -   2</v>
          </cell>
          <cell r="F27" t="str">
            <v>0 -  1</v>
          </cell>
        </row>
        <row r="28">
          <cell r="B28">
            <v>0</v>
          </cell>
          <cell r="C28">
            <v>0</v>
          </cell>
          <cell r="D28">
            <v>49.815498154981555</v>
          </cell>
          <cell r="E28">
            <v>50.184501845018445</v>
          </cell>
          <cell r="F28">
            <v>0</v>
          </cell>
          <cell r="I28">
            <v>0</v>
          </cell>
          <cell r="J28">
            <v>0</v>
          </cell>
          <cell r="K28">
            <v>2.7</v>
          </cell>
          <cell r="L28">
            <v>2.72</v>
          </cell>
          <cell r="M28">
            <v>0</v>
          </cell>
        </row>
        <row r="29">
          <cell r="B29" t="str">
            <v xml:space="preserve">  4 - 5</v>
          </cell>
          <cell r="C29" t="str">
            <v xml:space="preserve">  3 -   4</v>
          </cell>
          <cell r="D29" t="str">
            <v xml:space="preserve">  2 -   3</v>
          </cell>
          <cell r="E29" t="str">
            <v xml:space="preserve">  1 -   2</v>
          </cell>
          <cell r="F29" t="str">
            <v>0 -  1</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PO"/>
      <sheetName val="PLQ"/>
      <sheetName val="CFF"/>
    </sheetNames>
    <definedNames>
      <definedName name="linhaSINAPIxls" refersTo="='PO'!$X1" sheetId="3"/>
    </definedNames>
    <sheetDataSet>
      <sheetData sheetId="0" refreshError="1">
        <row r="37">
          <cell r="T37" t="str">
            <v>BDI 1</v>
          </cell>
          <cell r="U37" t="str">
            <v>BDI 2</v>
          </cell>
          <cell r="V37" t="str">
            <v>BDI 3</v>
          </cell>
          <cell r="W37" t="str">
            <v>BDI 4</v>
          </cell>
          <cell r="X37" t="str">
            <v>BDI 5</v>
          </cell>
        </row>
        <row r="38">
          <cell r="A38">
            <v>42887</v>
          </cell>
          <cell r="C38" t="str">
            <v>Sim</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
      <sheetName val="Orçamento"/>
      <sheetName val="Composição"/>
      <sheetName val="Planilha2"/>
    </sheetNames>
    <sheetDataSet>
      <sheetData sheetId="0" refreshError="1"/>
      <sheetData sheetId="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
      <sheetName val="Cronograma"/>
      <sheetName val="BDI"/>
      <sheetName val="Comp. 1_Mobilização "/>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Contrato A"/>
      <sheetName val="Resumo B"/>
      <sheetName val="Custos Unit."/>
      <sheetName val="COMPOSIÇÃO C"/>
      <sheetName val="Auxiliar"/>
      <sheetName val="P A T O  D"/>
      <sheetName val="Trans E"/>
      <sheetName val="Cronograma F (1)"/>
      <sheetName val="Cronograma F (2)"/>
      <sheetName val="Preços  G"/>
      <sheetName val="Croqui H"/>
      <sheetName val="Pesquisa I"/>
      <sheetName val="61M-CBMI"/>
      <sheetName val="MAT-BET"/>
      <sheetName val="Serviços"/>
      <sheetName val="COMPO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BDI"/>
      <sheetName val="Novo"/>
      <sheetName val="ORÇAMENTO"/>
      <sheetName val="CÁLCULO"/>
      <sheetName val="EVENTOS"/>
      <sheetName val="CRONO"/>
      <sheetName val="CRONOPLE"/>
      <sheetName val="PLE"/>
      <sheetName val="QCI"/>
      <sheetName val="BM"/>
      <sheetName val="RRE"/>
      <sheetName val="Ofício"/>
    </sheetNames>
    <sheetDataSet>
      <sheetData sheetId="0">
        <row r="3">
          <cell r="O3">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view="pageBreakPreview" zoomScaleNormal="100" zoomScaleSheetLayoutView="100" workbookViewId="0">
      <selection activeCell="I59" sqref="I59"/>
    </sheetView>
  </sheetViews>
  <sheetFormatPr defaultRowHeight="14.4" x14ac:dyDescent="0.3"/>
  <cols>
    <col min="1" max="1" width="11" style="33" customWidth="1"/>
    <col min="2" max="2" width="48.109375" style="33" customWidth="1"/>
    <col min="3" max="3" width="9.109375" style="33"/>
    <col min="4" max="4" width="11.88671875" style="33" customWidth="1"/>
    <col min="5" max="6" width="9.33203125" style="33" bestFit="1" customWidth="1"/>
    <col min="7" max="7" width="10" style="33" bestFit="1" customWidth="1"/>
    <col min="8" max="8" width="9.33203125" style="33" bestFit="1" customWidth="1"/>
    <col min="9" max="9" width="10" style="33" bestFit="1" customWidth="1"/>
    <col min="10" max="10" width="11.44140625" style="33" customWidth="1"/>
    <col min="11" max="11" width="13.109375" style="33" customWidth="1"/>
    <col min="12" max="12" width="9.109375" style="33"/>
    <col min="13" max="14" width="9.33203125" style="33" bestFit="1" customWidth="1"/>
    <col min="15" max="15" width="9.6640625" style="33" bestFit="1" customWidth="1"/>
    <col min="16" max="16" width="9.109375" style="33"/>
  </cols>
  <sheetData>
    <row r="1" spans="1:16" x14ac:dyDescent="0.3">
      <c r="A1" s="252" t="s">
        <v>248</v>
      </c>
      <c r="B1" s="252"/>
      <c r="C1" s="252"/>
      <c r="D1" s="252"/>
      <c r="E1" s="252"/>
      <c r="F1" s="252"/>
      <c r="G1" s="252"/>
      <c r="H1" s="252"/>
      <c r="I1" s="252"/>
      <c r="J1" s="252"/>
      <c r="K1" s="252"/>
    </row>
    <row r="2" spans="1:16" x14ac:dyDescent="0.3">
      <c r="A2" s="252"/>
      <c r="B2" s="252"/>
      <c r="C2" s="252"/>
      <c r="D2" s="252"/>
      <c r="E2" s="252"/>
      <c r="F2" s="252"/>
      <c r="G2" s="252"/>
      <c r="H2" s="252"/>
      <c r="I2" s="252"/>
      <c r="J2" s="252"/>
      <c r="K2" s="252"/>
    </row>
    <row r="3" spans="1:16" x14ac:dyDescent="0.3">
      <c r="A3" s="168" t="s">
        <v>238</v>
      </c>
      <c r="B3" s="168" t="s">
        <v>258</v>
      </c>
      <c r="C3" s="168"/>
      <c r="D3" s="168"/>
      <c r="E3" s="168"/>
      <c r="F3" s="168"/>
      <c r="G3" s="253" t="s">
        <v>268</v>
      </c>
      <c r="H3" s="253"/>
      <c r="I3" s="172">
        <f>+'BDI Composição'!J28</f>
        <v>0.2021</v>
      </c>
      <c r="J3" s="236" t="s">
        <v>219</v>
      </c>
      <c r="K3" s="237">
        <v>45139</v>
      </c>
    </row>
    <row r="4" spans="1:16" ht="15" thickBot="1" x14ac:dyDescent="0.35">
      <c r="A4" s="176"/>
      <c r="B4" s="176"/>
      <c r="C4" s="176"/>
      <c r="D4" s="176"/>
      <c r="E4" s="176"/>
      <c r="F4" s="176"/>
      <c r="G4" s="254" t="s">
        <v>269</v>
      </c>
      <c r="H4" s="254"/>
      <c r="I4" s="172">
        <f>+'BDI Insumo'!J28</f>
        <v>0.12620000000000001</v>
      </c>
      <c r="J4" s="176"/>
      <c r="K4" s="177"/>
    </row>
    <row r="5" spans="1:16" s="1" customFormat="1" x14ac:dyDescent="0.3">
      <c r="A5" s="248" t="s">
        <v>48</v>
      </c>
      <c r="B5" s="249" t="s">
        <v>47</v>
      </c>
      <c r="C5" s="248" t="s">
        <v>39</v>
      </c>
      <c r="D5" s="245" t="s">
        <v>40</v>
      </c>
      <c r="E5" s="245" t="s">
        <v>27</v>
      </c>
      <c r="F5" s="246" t="s">
        <v>41</v>
      </c>
      <c r="G5" s="246"/>
      <c r="H5" s="246" t="s">
        <v>42</v>
      </c>
      <c r="I5" s="246"/>
      <c r="J5" s="246" t="s">
        <v>46</v>
      </c>
      <c r="K5" s="246"/>
      <c r="L5" s="34"/>
      <c r="M5" s="241" t="s">
        <v>41</v>
      </c>
      <c r="N5" s="242"/>
      <c r="O5" s="243" t="s">
        <v>41</v>
      </c>
      <c r="P5" s="125"/>
    </row>
    <row r="6" spans="1:16" s="1" customFormat="1" ht="15" thickBot="1" x14ac:dyDescent="0.35">
      <c r="A6" s="248"/>
      <c r="B6" s="249"/>
      <c r="C6" s="248"/>
      <c r="D6" s="245"/>
      <c r="E6" s="245"/>
      <c r="F6" s="178" t="s">
        <v>37</v>
      </c>
      <c r="G6" s="178" t="s">
        <v>38</v>
      </c>
      <c r="H6" s="178" t="s">
        <v>37</v>
      </c>
      <c r="I6" s="178" t="s">
        <v>38</v>
      </c>
      <c r="J6" s="178" t="s">
        <v>37</v>
      </c>
      <c r="K6" s="178" t="s">
        <v>38</v>
      </c>
      <c r="L6" s="34"/>
      <c r="M6" s="126" t="s">
        <v>37</v>
      </c>
      <c r="N6" s="127" t="s">
        <v>38</v>
      </c>
      <c r="O6" s="244"/>
      <c r="P6" s="34"/>
    </row>
    <row r="7" spans="1:16" s="1" customFormat="1" x14ac:dyDescent="0.3">
      <c r="A7" s="183" t="s">
        <v>259</v>
      </c>
      <c r="B7" s="174"/>
      <c r="C7" s="173"/>
      <c r="D7" s="175"/>
      <c r="E7" s="175"/>
      <c r="F7" s="175"/>
      <c r="G7" s="175"/>
      <c r="H7" s="175"/>
      <c r="I7" s="175"/>
      <c r="J7" s="175"/>
      <c r="K7" s="175"/>
      <c r="L7" s="34"/>
      <c r="M7" s="129"/>
      <c r="N7" s="129"/>
      <c r="O7" s="130"/>
      <c r="P7" s="34"/>
    </row>
    <row r="8" spans="1:16" s="1" customFormat="1" x14ac:dyDescent="0.3">
      <c r="A8" s="131" t="s">
        <v>149</v>
      </c>
      <c r="B8" s="132"/>
      <c r="C8" s="133"/>
      <c r="D8" s="134"/>
      <c r="E8" s="134"/>
      <c r="F8" s="134"/>
      <c r="G8" s="134"/>
      <c r="H8" s="134"/>
      <c r="I8" s="134"/>
      <c r="J8" s="134"/>
      <c r="K8" s="134"/>
      <c r="L8" s="34"/>
      <c r="M8" s="129"/>
      <c r="N8" s="129"/>
      <c r="O8" s="130"/>
      <c r="P8" s="34"/>
    </row>
    <row r="9" spans="1:16" s="1" customFormat="1" ht="14.25" customHeight="1" x14ac:dyDescent="0.3">
      <c r="A9" s="135" t="s">
        <v>147</v>
      </c>
      <c r="B9" s="136" t="s">
        <v>136</v>
      </c>
      <c r="C9" s="137" t="s">
        <v>1</v>
      </c>
      <c r="D9" s="138">
        <v>1102.7</v>
      </c>
      <c r="E9" s="139"/>
      <c r="F9" s="128">
        <f t="shared" ref="F9:F21" si="0">+ROUND(O9*M9,2)</f>
        <v>2.0499999999999998</v>
      </c>
      <c r="G9" s="128">
        <f t="shared" ref="G9:G21" si="1">+O9-F9</f>
        <v>18.439999999999998</v>
      </c>
      <c r="H9" s="128">
        <f>+ROUND(F9*(1+'BDI Insumo'!$J$28),2)</f>
        <v>2.31</v>
      </c>
      <c r="I9" s="128">
        <f>+ROUND(G9*(1+'BDI Composição'!$J$28),2)</f>
        <v>22.17</v>
      </c>
      <c r="J9" s="128">
        <f t="shared" ref="J9:K21" si="2">+ROUND(H9*$D9,2)</f>
        <v>2547.2399999999998</v>
      </c>
      <c r="K9" s="128">
        <f t="shared" si="2"/>
        <v>24446.86</v>
      </c>
      <c r="L9" s="34"/>
      <c r="M9" s="140">
        <v>0.1</v>
      </c>
      <c r="N9" s="140">
        <f t="shared" ref="N9:N21" si="3">100%-M9</f>
        <v>0.9</v>
      </c>
      <c r="O9" s="141">
        <f>+CPUS!$G$32</f>
        <v>20.49</v>
      </c>
      <c r="P9" s="34"/>
    </row>
    <row r="10" spans="1:16" s="1" customFormat="1" ht="14.25" customHeight="1" x14ac:dyDescent="0.3">
      <c r="A10" s="135">
        <v>100982</v>
      </c>
      <c r="B10" s="136" t="s">
        <v>137</v>
      </c>
      <c r="C10" s="137" t="s">
        <v>2</v>
      </c>
      <c r="D10" s="138">
        <f>D9*0.4</f>
        <v>441.08000000000004</v>
      </c>
      <c r="E10" s="139"/>
      <c r="F10" s="128">
        <f t="shared" si="0"/>
        <v>0.89</v>
      </c>
      <c r="G10" s="128">
        <f t="shared" si="1"/>
        <v>8.0299999999999994</v>
      </c>
      <c r="H10" s="128">
        <f>+ROUND(F10*(1+'BDI Insumo'!$J$28),2)</f>
        <v>1</v>
      </c>
      <c r="I10" s="128">
        <f>+ROUND(G10*(1+'BDI Composição'!$J$28),2)</f>
        <v>9.65</v>
      </c>
      <c r="J10" s="128">
        <f t="shared" si="2"/>
        <v>441.08</v>
      </c>
      <c r="K10" s="128">
        <f t="shared" si="2"/>
        <v>4256.42</v>
      </c>
      <c r="L10" s="34"/>
      <c r="M10" s="140">
        <v>0.1</v>
      </c>
      <c r="N10" s="140">
        <f t="shared" si="3"/>
        <v>0.9</v>
      </c>
      <c r="O10" s="141">
        <v>8.92</v>
      </c>
      <c r="P10" s="34"/>
    </row>
    <row r="11" spans="1:16" s="1" customFormat="1" ht="14.25" customHeight="1" x14ac:dyDescent="0.3">
      <c r="A11" s="135">
        <v>95875</v>
      </c>
      <c r="B11" s="136" t="s">
        <v>138</v>
      </c>
      <c r="C11" s="137" t="s">
        <v>4</v>
      </c>
      <c r="D11" s="138">
        <f>D10*E11</f>
        <v>2205.4</v>
      </c>
      <c r="E11" s="139">
        <v>5</v>
      </c>
      <c r="F11" s="128">
        <f t="shared" si="0"/>
        <v>0.24</v>
      </c>
      <c r="G11" s="128">
        <f t="shared" si="1"/>
        <v>2.16</v>
      </c>
      <c r="H11" s="128">
        <f>+ROUND(F11*(1+'BDI Insumo'!$J$28),2)</f>
        <v>0.27</v>
      </c>
      <c r="I11" s="128">
        <f>+ROUND(G11*(1+'BDI Composição'!$J$28),2)</f>
        <v>2.6</v>
      </c>
      <c r="J11" s="128">
        <f t="shared" si="2"/>
        <v>595.46</v>
      </c>
      <c r="K11" s="128">
        <f t="shared" si="2"/>
        <v>5734.04</v>
      </c>
      <c r="L11" s="34"/>
      <c r="M11" s="140">
        <v>0.1</v>
      </c>
      <c r="N11" s="140">
        <f t="shared" si="3"/>
        <v>0.9</v>
      </c>
      <c r="O11" s="141">
        <v>2.4</v>
      </c>
      <c r="P11" s="34"/>
    </row>
    <row r="12" spans="1:16" s="1" customFormat="1" ht="14.25" customHeight="1" x14ac:dyDescent="0.3">
      <c r="A12" s="135">
        <v>97083</v>
      </c>
      <c r="B12" s="136" t="s">
        <v>139</v>
      </c>
      <c r="C12" s="137" t="s">
        <v>1</v>
      </c>
      <c r="D12" s="138">
        <f>D9</f>
        <v>1102.7</v>
      </c>
      <c r="E12" s="139"/>
      <c r="F12" s="128">
        <f t="shared" si="0"/>
        <v>0.34</v>
      </c>
      <c r="G12" s="128">
        <f t="shared" si="1"/>
        <v>3.02</v>
      </c>
      <c r="H12" s="128">
        <f>+ROUND(F12*(1+'BDI Insumo'!$J$28),2)</f>
        <v>0.38</v>
      </c>
      <c r="I12" s="128">
        <f>+ROUND(G12*(1+'BDI Composição'!$J$28),2)</f>
        <v>3.63</v>
      </c>
      <c r="J12" s="128">
        <f t="shared" si="2"/>
        <v>419.03</v>
      </c>
      <c r="K12" s="128">
        <f t="shared" si="2"/>
        <v>4002.8</v>
      </c>
      <c r="L12" s="34"/>
      <c r="M12" s="140">
        <v>0.1</v>
      </c>
      <c r="N12" s="140">
        <f t="shared" si="3"/>
        <v>0.9</v>
      </c>
      <c r="O12" s="141">
        <v>3.36</v>
      </c>
      <c r="P12" s="34"/>
    </row>
    <row r="13" spans="1:16" s="1" customFormat="1" ht="14.25" customHeight="1" x14ac:dyDescent="0.3">
      <c r="A13" s="135">
        <v>96400</v>
      </c>
      <c r="B13" s="136" t="s">
        <v>140</v>
      </c>
      <c r="C13" s="137" t="s">
        <v>2</v>
      </c>
      <c r="D13" s="138">
        <f>D12*0.2</f>
        <v>220.54000000000002</v>
      </c>
      <c r="E13" s="139"/>
      <c r="F13" s="128">
        <f t="shared" si="0"/>
        <v>82.69</v>
      </c>
      <c r="G13" s="128">
        <f t="shared" si="1"/>
        <v>35.44</v>
      </c>
      <c r="H13" s="128">
        <f>+ROUND(F13*(1+'BDI Insumo'!$J$28),2)</f>
        <v>93.13</v>
      </c>
      <c r="I13" s="128">
        <f>+ROUND(G13*(1+'BDI Composição'!$J$28),2)</f>
        <v>42.6</v>
      </c>
      <c r="J13" s="128">
        <f t="shared" si="2"/>
        <v>20538.89</v>
      </c>
      <c r="K13" s="128">
        <f t="shared" si="2"/>
        <v>9395</v>
      </c>
      <c r="L13" s="34"/>
      <c r="M13" s="140">
        <v>0.7</v>
      </c>
      <c r="N13" s="140">
        <f t="shared" si="3"/>
        <v>0.30000000000000004</v>
      </c>
      <c r="O13" s="141">
        <v>118.13</v>
      </c>
      <c r="P13" s="34"/>
    </row>
    <row r="14" spans="1:16" s="1" customFormat="1" ht="14.25" customHeight="1" x14ac:dyDescent="0.3">
      <c r="A14" s="135">
        <v>96396</v>
      </c>
      <c r="B14" s="136" t="s">
        <v>141</v>
      </c>
      <c r="C14" s="137" t="s">
        <v>2</v>
      </c>
      <c r="D14" s="138">
        <f>D12*0.15</f>
        <v>165.405</v>
      </c>
      <c r="E14" s="139"/>
      <c r="F14" s="128">
        <f t="shared" si="0"/>
        <v>90.91</v>
      </c>
      <c r="G14" s="128">
        <f t="shared" si="1"/>
        <v>38.960000000000008</v>
      </c>
      <c r="H14" s="128">
        <f>+ROUND(F14*(1+'BDI Insumo'!$J$28),2)</f>
        <v>102.38</v>
      </c>
      <c r="I14" s="128">
        <f>+ROUND(G14*(1+'BDI Composição'!$J$28),2)</f>
        <v>46.83</v>
      </c>
      <c r="J14" s="128">
        <f t="shared" si="2"/>
        <v>16934.16</v>
      </c>
      <c r="K14" s="128">
        <f t="shared" si="2"/>
        <v>7745.92</v>
      </c>
      <c r="L14" s="34"/>
      <c r="M14" s="140">
        <v>0.7</v>
      </c>
      <c r="N14" s="140">
        <f t="shared" si="3"/>
        <v>0.30000000000000004</v>
      </c>
      <c r="O14" s="141">
        <v>129.87</v>
      </c>
      <c r="P14" s="34"/>
    </row>
    <row r="15" spans="1:16" s="1" customFormat="1" ht="14.25" customHeight="1" x14ac:dyDescent="0.3">
      <c r="A15" s="135">
        <v>100974</v>
      </c>
      <c r="B15" s="136" t="s">
        <v>142</v>
      </c>
      <c r="C15" s="137" t="s">
        <v>2</v>
      </c>
      <c r="D15" s="138">
        <f>D13+D14</f>
        <v>385.94500000000005</v>
      </c>
      <c r="E15" s="139"/>
      <c r="F15" s="128">
        <f t="shared" si="0"/>
        <v>0.85</v>
      </c>
      <c r="G15" s="128">
        <f t="shared" si="1"/>
        <v>7.6300000000000008</v>
      </c>
      <c r="H15" s="128">
        <f>+ROUND(F15*(1+'BDI Insumo'!$J$28),2)</f>
        <v>0.96</v>
      </c>
      <c r="I15" s="128">
        <f>+ROUND(G15*(1+'BDI Composição'!$J$28),2)</f>
        <v>9.17</v>
      </c>
      <c r="J15" s="128">
        <f t="shared" si="2"/>
        <v>370.51</v>
      </c>
      <c r="K15" s="128">
        <f t="shared" si="2"/>
        <v>3539.12</v>
      </c>
      <c r="L15" s="34"/>
      <c r="M15" s="140">
        <v>0.1</v>
      </c>
      <c r="N15" s="140">
        <f t="shared" si="3"/>
        <v>0.9</v>
      </c>
      <c r="O15" s="141">
        <v>8.48</v>
      </c>
      <c r="P15" s="34"/>
    </row>
    <row r="16" spans="1:16" s="1" customFormat="1" ht="14.25" customHeight="1" x14ac:dyDescent="0.3">
      <c r="A16" s="135">
        <v>95875</v>
      </c>
      <c r="B16" s="136" t="s">
        <v>143</v>
      </c>
      <c r="C16" s="137" t="s">
        <v>4</v>
      </c>
      <c r="D16" s="138">
        <f>D15*E16</f>
        <v>22257.448150000004</v>
      </c>
      <c r="E16" s="139">
        <v>57.67</v>
      </c>
      <c r="F16" s="128">
        <f t="shared" si="0"/>
        <v>0.24</v>
      </c>
      <c r="G16" s="128">
        <f t="shared" si="1"/>
        <v>2.16</v>
      </c>
      <c r="H16" s="128">
        <f>+ROUND(F16*(1+'BDI Insumo'!$J$28),2)</f>
        <v>0.27</v>
      </c>
      <c r="I16" s="128">
        <f>+ROUND(G16*(1+'BDI Composição'!$J$28),2)</f>
        <v>2.6</v>
      </c>
      <c r="J16" s="128">
        <f t="shared" si="2"/>
        <v>6009.51</v>
      </c>
      <c r="K16" s="128">
        <f t="shared" si="2"/>
        <v>57869.37</v>
      </c>
      <c r="L16" s="34"/>
      <c r="M16" s="140">
        <v>0.1</v>
      </c>
      <c r="N16" s="140">
        <f t="shared" si="3"/>
        <v>0.9</v>
      </c>
      <c r="O16" s="141">
        <v>2.4</v>
      </c>
      <c r="P16" s="34"/>
    </row>
    <row r="17" spans="1:17" s="1" customFormat="1" ht="14.25" customHeight="1" x14ac:dyDescent="0.3">
      <c r="A17" s="142" t="s">
        <v>153</v>
      </c>
      <c r="B17" s="136" t="s">
        <v>150</v>
      </c>
      <c r="C17" s="137" t="s">
        <v>1</v>
      </c>
      <c r="D17" s="138">
        <f>D9</f>
        <v>1102.7</v>
      </c>
      <c r="E17" s="139"/>
      <c r="F17" s="128">
        <f t="shared" si="0"/>
        <v>4.01</v>
      </c>
      <c r="G17" s="128">
        <f t="shared" si="1"/>
        <v>1.7199999999999998</v>
      </c>
      <c r="H17" s="128">
        <f>+ROUND(F17*(1+'BDI Insumo'!$J$28),2)</f>
        <v>4.5199999999999996</v>
      </c>
      <c r="I17" s="128">
        <f>+ROUND(G17*(1+'BDI Composição'!$J$28),2)</f>
        <v>2.0699999999999998</v>
      </c>
      <c r="J17" s="128">
        <f t="shared" si="2"/>
        <v>4984.2</v>
      </c>
      <c r="K17" s="128">
        <f t="shared" si="2"/>
        <v>2282.59</v>
      </c>
      <c r="L17" s="34"/>
      <c r="M17" s="140">
        <v>0.7</v>
      </c>
      <c r="N17" s="140">
        <f t="shared" si="3"/>
        <v>0.30000000000000004</v>
      </c>
      <c r="O17" s="141">
        <f>CPUS!G40</f>
        <v>5.7299999999999995</v>
      </c>
      <c r="P17" s="34"/>
    </row>
    <row r="18" spans="1:17" s="1" customFormat="1" ht="14.25" customHeight="1" x14ac:dyDescent="0.3">
      <c r="A18" s="135" t="s">
        <v>244</v>
      </c>
      <c r="B18" s="136" t="str">
        <f>CPUS!$B$51</f>
        <v>PINTURA DE LIGACAO COM EMULSÃO RR-2C</v>
      </c>
      <c r="C18" s="137" t="str">
        <f>CPUS!$C$51</f>
        <v>M2</v>
      </c>
      <c r="D18" s="138">
        <f>D9</f>
        <v>1102.7</v>
      </c>
      <c r="E18" s="139"/>
      <c r="F18" s="128">
        <f t="shared" si="0"/>
        <v>1.5</v>
      </c>
      <c r="G18" s="128">
        <f t="shared" si="1"/>
        <v>0.64000000000000012</v>
      </c>
      <c r="H18" s="128">
        <f>+ROUND(F18*(1+'BDI Insumo'!$J$28),2)</f>
        <v>1.69</v>
      </c>
      <c r="I18" s="128">
        <f>+ROUND(G18*(1+'BDI Composição'!$J$28),2)</f>
        <v>0.77</v>
      </c>
      <c r="J18" s="128">
        <f t="shared" si="2"/>
        <v>1863.56</v>
      </c>
      <c r="K18" s="128">
        <f t="shared" si="2"/>
        <v>849.08</v>
      </c>
      <c r="L18" s="34"/>
      <c r="M18" s="140">
        <v>0.7</v>
      </c>
      <c r="N18" s="140">
        <f t="shared" si="3"/>
        <v>0.30000000000000004</v>
      </c>
      <c r="O18" s="141">
        <f>CPUS!$G$51</f>
        <v>2.14</v>
      </c>
      <c r="P18" s="34"/>
    </row>
    <row r="19" spans="1:17" s="1" customFormat="1" x14ac:dyDescent="0.3">
      <c r="A19" s="135" t="s">
        <v>148</v>
      </c>
      <c r="B19" s="136" t="s">
        <v>132</v>
      </c>
      <c r="C19" s="137" t="s">
        <v>2</v>
      </c>
      <c r="D19" s="138">
        <f>D18*0.05</f>
        <v>55.135000000000005</v>
      </c>
      <c r="E19" s="139"/>
      <c r="F19" s="128">
        <f t="shared" si="0"/>
        <v>811.66</v>
      </c>
      <c r="G19" s="128">
        <f t="shared" si="1"/>
        <v>347.85</v>
      </c>
      <c r="H19" s="128">
        <f>+ROUND(F19*(1+'BDI Insumo'!$J$28),2)</f>
        <v>914.09</v>
      </c>
      <c r="I19" s="128">
        <f>+ROUND(G19*(1+'BDI Composição'!$J$28),2)</f>
        <v>418.15</v>
      </c>
      <c r="J19" s="128">
        <f t="shared" si="2"/>
        <v>50398.35</v>
      </c>
      <c r="K19" s="128">
        <f t="shared" si="2"/>
        <v>23054.7</v>
      </c>
      <c r="L19" s="34"/>
      <c r="M19" s="140">
        <v>0.7</v>
      </c>
      <c r="N19" s="140">
        <f t="shared" si="3"/>
        <v>0.30000000000000004</v>
      </c>
      <c r="O19" s="141">
        <f>+CPUS!$G$2</f>
        <v>1159.51</v>
      </c>
      <c r="P19" s="34"/>
    </row>
    <row r="20" spans="1:17" s="1" customFormat="1" ht="20.399999999999999" x14ac:dyDescent="0.3">
      <c r="A20" s="143">
        <v>100986</v>
      </c>
      <c r="B20" s="144" t="s">
        <v>133</v>
      </c>
      <c r="C20" s="137" t="s">
        <v>2</v>
      </c>
      <c r="D20" s="138">
        <f>D19</f>
        <v>55.135000000000005</v>
      </c>
      <c r="E20" s="145"/>
      <c r="F20" s="128">
        <f t="shared" si="0"/>
        <v>0.44</v>
      </c>
      <c r="G20" s="128">
        <f t="shared" si="1"/>
        <v>8.35</v>
      </c>
      <c r="H20" s="128">
        <f>+ROUND(F20*(1+'BDI Insumo'!$J$28),2)</f>
        <v>0.5</v>
      </c>
      <c r="I20" s="128">
        <f>+ROUND(G20*(1+'BDI Composição'!$J$28),2)</f>
        <v>10.039999999999999</v>
      </c>
      <c r="J20" s="128">
        <f t="shared" si="2"/>
        <v>27.57</v>
      </c>
      <c r="K20" s="128">
        <f t="shared" si="2"/>
        <v>553.55999999999995</v>
      </c>
      <c r="L20" s="34"/>
      <c r="M20" s="140">
        <v>0.05</v>
      </c>
      <c r="N20" s="140">
        <f t="shared" si="3"/>
        <v>0.95</v>
      </c>
      <c r="O20" s="141">
        <v>8.7899999999999991</v>
      </c>
      <c r="P20" s="34"/>
    </row>
    <row r="21" spans="1:17" s="1" customFormat="1" ht="20.399999999999999" x14ac:dyDescent="0.3">
      <c r="A21" s="143">
        <v>95875</v>
      </c>
      <c r="B21" s="144" t="s">
        <v>134</v>
      </c>
      <c r="C21" s="137" t="s">
        <v>4</v>
      </c>
      <c r="D21" s="138">
        <f>D20*E21</f>
        <v>3179.6354500000002</v>
      </c>
      <c r="E21" s="139">
        <v>57.67</v>
      </c>
      <c r="F21" s="128">
        <f t="shared" si="0"/>
        <v>0.24</v>
      </c>
      <c r="G21" s="128">
        <f t="shared" si="1"/>
        <v>2.16</v>
      </c>
      <c r="H21" s="128">
        <f>+ROUND(F21*(1+'BDI Insumo'!$J$28),2)</f>
        <v>0.27</v>
      </c>
      <c r="I21" s="128">
        <f>+ROUND(G21*(1+'BDI Composição'!$J$28),2)</f>
        <v>2.6</v>
      </c>
      <c r="J21" s="128">
        <f t="shared" si="2"/>
        <v>858.5</v>
      </c>
      <c r="K21" s="128">
        <f t="shared" si="2"/>
        <v>8267.0499999999993</v>
      </c>
      <c r="L21" s="34"/>
      <c r="M21" s="140">
        <v>0.1</v>
      </c>
      <c r="N21" s="140">
        <f t="shared" si="3"/>
        <v>0.9</v>
      </c>
      <c r="O21" s="141">
        <v>2.4</v>
      </c>
      <c r="P21" s="34"/>
    </row>
    <row r="22" spans="1:17" s="1" customFormat="1" x14ac:dyDescent="0.3">
      <c r="A22" s="131" t="s">
        <v>279</v>
      </c>
      <c r="B22" s="132"/>
      <c r="C22" s="133"/>
      <c r="D22" s="134"/>
      <c r="E22" s="134"/>
      <c r="F22" s="134"/>
      <c r="G22" s="134"/>
      <c r="H22" s="134"/>
      <c r="I22" s="134"/>
      <c r="J22" s="134"/>
      <c r="K22" s="134"/>
      <c r="L22" s="34"/>
      <c r="M22" s="129"/>
      <c r="N22" s="129"/>
      <c r="O22" s="130"/>
      <c r="P22" s="34"/>
    </row>
    <row r="23" spans="1:17" s="1" customFormat="1" x14ac:dyDescent="0.3">
      <c r="A23" s="135">
        <v>96001</v>
      </c>
      <c r="B23" s="136" t="s">
        <v>151</v>
      </c>
      <c r="C23" s="137" t="s">
        <v>1</v>
      </c>
      <c r="D23" s="138">
        <v>2776.65</v>
      </c>
      <c r="E23" s="139"/>
      <c r="F23" s="128">
        <f t="shared" ref="F23:F25" si="4">+ROUND(O23*M23,2)</f>
        <v>0.79</v>
      </c>
      <c r="G23" s="128">
        <f t="shared" ref="G23:G25" si="5">+O23-F23</f>
        <v>7.11</v>
      </c>
      <c r="H23" s="128">
        <f>+ROUND(F23*(1+'BDI Insumo'!$J$28),2)</f>
        <v>0.89</v>
      </c>
      <c r="I23" s="128">
        <f>+ROUND(G23*(1+'BDI Composição'!$J$28),2)</f>
        <v>8.5500000000000007</v>
      </c>
      <c r="J23" s="128">
        <f t="shared" ref="J23:K25" si="6">+ROUND(H23*$D23,2)</f>
        <v>2471.2199999999998</v>
      </c>
      <c r="K23" s="128">
        <f t="shared" si="6"/>
        <v>23740.36</v>
      </c>
      <c r="L23" s="34"/>
      <c r="M23" s="140">
        <v>0.1</v>
      </c>
      <c r="N23" s="140">
        <f t="shared" ref="N23:N25" si="7">100%-M23</f>
        <v>0.9</v>
      </c>
      <c r="O23" s="141">
        <v>7.9</v>
      </c>
      <c r="P23" s="34"/>
    </row>
    <row r="24" spans="1:17" s="1" customFormat="1" x14ac:dyDescent="0.3">
      <c r="A24" s="135">
        <v>100982</v>
      </c>
      <c r="B24" s="136" t="s">
        <v>137</v>
      </c>
      <c r="C24" s="137" t="s">
        <v>2</v>
      </c>
      <c r="D24" s="138">
        <f>D23*0.05</f>
        <v>138.83250000000001</v>
      </c>
      <c r="E24" s="139"/>
      <c r="F24" s="128">
        <f t="shared" si="4"/>
        <v>0.89</v>
      </c>
      <c r="G24" s="128">
        <f t="shared" si="5"/>
        <v>8.0299999999999994</v>
      </c>
      <c r="H24" s="128">
        <f>+ROUND(F24*(1+'BDI Insumo'!$J$28),2)</f>
        <v>1</v>
      </c>
      <c r="I24" s="128">
        <f>+ROUND(G24*(1+'BDI Composição'!$J$28),2)</f>
        <v>9.65</v>
      </c>
      <c r="J24" s="128">
        <f t="shared" si="6"/>
        <v>138.83000000000001</v>
      </c>
      <c r="K24" s="128">
        <f t="shared" si="6"/>
        <v>1339.73</v>
      </c>
      <c r="L24" s="34"/>
      <c r="M24" s="140">
        <v>0.1</v>
      </c>
      <c r="N24" s="140">
        <f t="shared" si="7"/>
        <v>0.9</v>
      </c>
      <c r="O24" s="141">
        <v>8.92</v>
      </c>
      <c r="P24" s="34"/>
    </row>
    <row r="25" spans="1:17" s="1" customFormat="1" x14ac:dyDescent="0.3">
      <c r="A25" s="135">
        <v>95875</v>
      </c>
      <c r="B25" s="136" t="s">
        <v>138</v>
      </c>
      <c r="C25" s="137" t="s">
        <v>4</v>
      </c>
      <c r="D25" s="138">
        <f>D24*E25</f>
        <v>694.16250000000002</v>
      </c>
      <c r="E25" s="139">
        <v>5</v>
      </c>
      <c r="F25" s="128">
        <f t="shared" si="4"/>
        <v>0.24</v>
      </c>
      <c r="G25" s="128">
        <f t="shared" si="5"/>
        <v>2.16</v>
      </c>
      <c r="H25" s="128">
        <f>+ROUND(F25*(1+'BDI Insumo'!$J$28),2)</f>
        <v>0.27</v>
      </c>
      <c r="I25" s="128">
        <f>+ROUND(G25*(1+'BDI Composição'!$J$28),2)</f>
        <v>2.6</v>
      </c>
      <c r="J25" s="128">
        <f t="shared" si="6"/>
        <v>187.42</v>
      </c>
      <c r="K25" s="128">
        <f t="shared" si="6"/>
        <v>1804.82</v>
      </c>
      <c r="L25" s="34"/>
      <c r="M25" s="140">
        <v>0.1</v>
      </c>
      <c r="N25" s="140">
        <f t="shared" si="7"/>
        <v>0.9</v>
      </c>
      <c r="O25" s="141">
        <v>2.4</v>
      </c>
      <c r="P25" s="34"/>
    </row>
    <row r="26" spans="1:17" s="1" customFormat="1" x14ac:dyDescent="0.3">
      <c r="A26" s="131" t="s">
        <v>152</v>
      </c>
      <c r="B26" s="132"/>
      <c r="C26" s="133"/>
      <c r="D26" s="134"/>
      <c r="E26" s="134"/>
      <c r="F26" s="134"/>
      <c r="G26" s="134"/>
      <c r="H26" s="134"/>
      <c r="I26" s="134"/>
      <c r="J26" s="134"/>
      <c r="K26" s="134"/>
      <c r="L26" s="34"/>
      <c r="M26" s="34"/>
      <c r="N26" s="34"/>
      <c r="O26" s="34"/>
      <c r="P26" s="34"/>
      <c r="Q26" s="4"/>
    </row>
    <row r="27" spans="1:17" s="4" customFormat="1" x14ac:dyDescent="0.3">
      <c r="A27" s="24" t="s">
        <v>244</v>
      </c>
      <c r="B27" s="136" t="str">
        <f>CPUS!$B$51</f>
        <v>PINTURA DE LIGACAO COM EMULSÃO RR-2C</v>
      </c>
      <c r="C27" s="137" t="str">
        <f>CPUS!$C$51</f>
        <v>M2</v>
      </c>
      <c r="D27" s="138">
        <f>D23</f>
        <v>2776.65</v>
      </c>
      <c r="E27" s="139"/>
      <c r="F27" s="128">
        <f t="shared" ref="F27:F30" si="8">+ROUND(O27*M27,2)</f>
        <v>1.5</v>
      </c>
      <c r="G27" s="128">
        <f t="shared" ref="G27:G30" si="9">+O27-F27</f>
        <v>0.64000000000000012</v>
      </c>
      <c r="H27" s="128">
        <f>+ROUND(F27*(1+'BDI Insumo'!$J$28),2)</f>
        <v>1.69</v>
      </c>
      <c r="I27" s="128">
        <f>+ROUND(G27*(1+'BDI Composição'!$J$28),2)</f>
        <v>0.77</v>
      </c>
      <c r="J27" s="128">
        <f t="shared" ref="J27:K30" si="10">+ROUND(H27*$D27,2)</f>
        <v>4692.54</v>
      </c>
      <c r="K27" s="128">
        <f t="shared" si="10"/>
        <v>2138.02</v>
      </c>
      <c r="L27" s="34"/>
      <c r="M27" s="140">
        <v>0.7</v>
      </c>
      <c r="N27" s="140">
        <f t="shared" ref="N27:N30" si="11">100%-M27</f>
        <v>0.30000000000000004</v>
      </c>
      <c r="O27" s="141">
        <f>CPUS!$G$51</f>
        <v>2.14</v>
      </c>
      <c r="P27" s="34"/>
    </row>
    <row r="28" spans="1:17" s="4" customFormat="1" x14ac:dyDescent="0.3">
      <c r="A28" s="135" t="s">
        <v>148</v>
      </c>
      <c r="B28" s="136" t="s">
        <v>135</v>
      </c>
      <c r="C28" s="137" t="s">
        <v>2</v>
      </c>
      <c r="D28" s="138">
        <f>D27*0.05</f>
        <v>138.83250000000001</v>
      </c>
      <c r="E28" s="139"/>
      <c r="F28" s="128">
        <f t="shared" si="8"/>
        <v>811.66</v>
      </c>
      <c r="G28" s="128">
        <f t="shared" si="9"/>
        <v>347.85</v>
      </c>
      <c r="H28" s="128">
        <f>+ROUND(F28*(1+'BDI Insumo'!$J$28),2)</f>
        <v>914.09</v>
      </c>
      <c r="I28" s="128">
        <f>+ROUND(G28*(1+'BDI Composição'!$J$28),2)</f>
        <v>418.15</v>
      </c>
      <c r="J28" s="128">
        <f t="shared" si="10"/>
        <v>126905.4</v>
      </c>
      <c r="K28" s="128">
        <f t="shared" si="10"/>
        <v>58052.81</v>
      </c>
      <c r="L28" s="34"/>
      <c r="M28" s="140">
        <v>0.7</v>
      </c>
      <c r="N28" s="140">
        <f t="shared" si="11"/>
        <v>0.30000000000000004</v>
      </c>
      <c r="O28" s="141">
        <f>+CPUS!$G$2</f>
        <v>1159.51</v>
      </c>
      <c r="P28" s="34"/>
    </row>
    <row r="29" spans="1:17" s="4" customFormat="1" ht="20.399999999999999" x14ac:dyDescent="0.3">
      <c r="A29" s="143">
        <v>100986</v>
      </c>
      <c r="B29" s="144" t="s">
        <v>133</v>
      </c>
      <c r="C29" s="137" t="s">
        <v>2</v>
      </c>
      <c r="D29" s="138">
        <f>D28</f>
        <v>138.83250000000001</v>
      </c>
      <c r="E29" s="145"/>
      <c r="F29" s="128">
        <f t="shared" si="8"/>
        <v>0.44</v>
      </c>
      <c r="G29" s="128">
        <f t="shared" si="9"/>
        <v>8.35</v>
      </c>
      <c r="H29" s="128">
        <f>+ROUND(F29*(1+'BDI Insumo'!$J$28),2)</f>
        <v>0.5</v>
      </c>
      <c r="I29" s="128">
        <f>+ROUND(G29*(1+'BDI Composição'!$J$28),2)</f>
        <v>10.039999999999999</v>
      </c>
      <c r="J29" s="128">
        <f t="shared" si="10"/>
        <v>69.42</v>
      </c>
      <c r="K29" s="128">
        <f t="shared" si="10"/>
        <v>1393.88</v>
      </c>
      <c r="L29" s="34"/>
      <c r="M29" s="140">
        <v>0.05</v>
      </c>
      <c r="N29" s="140">
        <f t="shared" si="11"/>
        <v>0.95</v>
      </c>
      <c r="O29" s="141">
        <v>8.7899999999999991</v>
      </c>
      <c r="P29" s="34"/>
    </row>
    <row r="30" spans="1:17" s="4" customFormat="1" ht="20.399999999999999" x14ac:dyDescent="0.3">
      <c r="A30" s="143">
        <v>95875</v>
      </c>
      <c r="B30" s="144" t="s">
        <v>134</v>
      </c>
      <c r="C30" s="137" t="s">
        <v>4</v>
      </c>
      <c r="D30" s="138">
        <f>D29*E30</f>
        <v>8006.4702750000006</v>
      </c>
      <c r="E30" s="139">
        <v>57.67</v>
      </c>
      <c r="F30" s="128">
        <f t="shared" si="8"/>
        <v>0.24</v>
      </c>
      <c r="G30" s="128">
        <f t="shared" si="9"/>
        <v>2.16</v>
      </c>
      <c r="H30" s="128">
        <f>+ROUND(F30*(1+'BDI Insumo'!$J$28),2)</f>
        <v>0.27</v>
      </c>
      <c r="I30" s="128">
        <f>+ROUND(G30*(1+'BDI Composição'!$J$28),2)</f>
        <v>2.6</v>
      </c>
      <c r="J30" s="128">
        <f t="shared" si="10"/>
        <v>2161.75</v>
      </c>
      <c r="K30" s="128">
        <f t="shared" si="10"/>
        <v>20816.82</v>
      </c>
      <c r="L30" s="34"/>
      <c r="M30" s="140">
        <v>0.1</v>
      </c>
      <c r="N30" s="140">
        <f t="shared" si="11"/>
        <v>0.9</v>
      </c>
      <c r="O30" s="141">
        <v>2.4</v>
      </c>
      <c r="P30" s="34"/>
    </row>
    <row r="31" spans="1:17" s="1" customFormat="1" ht="12" customHeight="1" x14ac:dyDescent="0.3">
      <c r="A31" s="247" t="s">
        <v>201</v>
      </c>
      <c r="B31" s="247"/>
      <c r="C31" s="247"/>
      <c r="D31" s="247"/>
      <c r="E31" s="247"/>
      <c r="F31" s="247"/>
      <c r="G31" s="247"/>
      <c r="H31" s="247"/>
      <c r="I31" s="247"/>
      <c r="J31" s="179">
        <f>SUM(J9:J30)</f>
        <v>242614.63999999998</v>
      </c>
      <c r="K31" s="179">
        <f>SUM(K9:K30)</f>
        <v>261282.95</v>
      </c>
      <c r="L31" s="34"/>
      <c r="M31" s="140">
        <v>0.05</v>
      </c>
      <c r="N31" s="140">
        <f t="shared" ref="N31:N34" si="12">100%-M31</f>
        <v>0.95</v>
      </c>
      <c r="O31" s="146">
        <f>O45</f>
        <v>6819.4389444444432</v>
      </c>
      <c r="P31" s="34"/>
    </row>
    <row r="32" spans="1:17" s="1" customFormat="1" ht="12" customHeight="1" x14ac:dyDescent="0.3">
      <c r="A32" s="247"/>
      <c r="B32" s="247"/>
      <c r="C32" s="247"/>
      <c r="D32" s="247"/>
      <c r="E32" s="247"/>
      <c r="F32" s="247"/>
      <c r="G32" s="247"/>
      <c r="H32" s="247"/>
      <c r="I32" s="247"/>
      <c r="J32" s="245">
        <f>ROUND(J31+K31,2)</f>
        <v>503897.59</v>
      </c>
      <c r="K32" s="245"/>
      <c r="L32" s="34"/>
      <c r="M32" s="140">
        <v>0.05</v>
      </c>
      <c r="N32" s="140">
        <f t="shared" si="12"/>
        <v>0.95</v>
      </c>
      <c r="O32" s="146">
        <f>'Adm local'!G11</f>
        <v>29681.8675</v>
      </c>
      <c r="P32" s="34"/>
    </row>
    <row r="33" spans="1:18" s="1" customFormat="1" x14ac:dyDescent="0.3">
      <c r="A33" s="163" t="s">
        <v>203</v>
      </c>
      <c r="B33" s="164"/>
      <c r="C33" s="165"/>
      <c r="D33" s="166"/>
      <c r="E33" s="166"/>
      <c r="F33" s="166"/>
      <c r="G33" s="166"/>
      <c r="H33" s="166"/>
      <c r="I33" s="166"/>
      <c r="J33" s="134"/>
      <c r="K33" s="134"/>
      <c r="L33" s="34"/>
      <c r="M33" s="140">
        <v>0.95</v>
      </c>
      <c r="N33" s="140">
        <f t="shared" si="12"/>
        <v>5.0000000000000044E-2</v>
      </c>
      <c r="O33" s="146">
        <f>Sinal!F7</f>
        <v>2900.3</v>
      </c>
      <c r="P33" s="34"/>
    </row>
    <row r="34" spans="1:18" s="1" customFormat="1" x14ac:dyDescent="0.3">
      <c r="A34" s="147">
        <v>99814</v>
      </c>
      <c r="B34" s="148" t="s">
        <v>202</v>
      </c>
      <c r="C34" s="137" t="s">
        <v>1</v>
      </c>
      <c r="D34" s="149">
        <f>14126.1-D23-D9</f>
        <v>10246.75</v>
      </c>
      <c r="E34" s="150"/>
      <c r="F34" s="128">
        <f t="shared" ref="F34" si="13">+ROUND(O34*M34,2)</f>
        <v>1.38</v>
      </c>
      <c r="G34" s="128">
        <f t="shared" ref="G34" si="14">+O34-F34</f>
        <v>0.59000000000000008</v>
      </c>
      <c r="H34" s="128">
        <f>+ROUND(F34*(1+'BDI Insumo'!$J$28),2)</f>
        <v>1.55</v>
      </c>
      <c r="I34" s="128">
        <f>+ROUND(G34*(1+'BDI Composição'!$J$28),2)</f>
        <v>0.71</v>
      </c>
      <c r="J34" s="128">
        <f t="shared" ref="J34" si="15">+ROUND(H34*$D34,2)</f>
        <v>15882.46</v>
      </c>
      <c r="K34" s="128">
        <f t="shared" ref="K34" si="16">+ROUND(I34*$D34,2)</f>
        <v>7275.19</v>
      </c>
      <c r="L34" s="34"/>
      <c r="M34" s="140">
        <v>0.7</v>
      </c>
      <c r="N34" s="140">
        <f t="shared" si="12"/>
        <v>0.30000000000000004</v>
      </c>
      <c r="O34" s="141">
        <v>1.97</v>
      </c>
      <c r="P34" s="157"/>
      <c r="Q34" s="5"/>
      <c r="R34" s="5"/>
    </row>
    <row r="35" spans="1:18" s="1" customFormat="1" x14ac:dyDescent="0.3">
      <c r="A35" s="151" t="s">
        <v>228</v>
      </c>
      <c r="B35" s="148" t="s">
        <v>229</v>
      </c>
      <c r="C35" s="162" t="s">
        <v>1</v>
      </c>
      <c r="D35" s="149">
        <v>14126.1</v>
      </c>
      <c r="E35" s="150"/>
      <c r="F35" s="158">
        <f t="shared" ref="F35" si="17">+ROUND(O35*M35,2)</f>
        <v>15.7</v>
      </c>
      <c r="G35" s="158">
        <f t="shared" ref="G35" si="18">+O35-F35</f>
        <v>6.7294320000000027</v>
      </c>
      <c r="H35" s="158">
        <f>+ROUND(F35*(1+'BDI Insumo'!$J$28),2)</f>
        <v>17.68</v>
      </c>
      <c r="I35" s="128">
        <f>+ROUND(G35*(1+'BDI Composição'!$J$28),2)</f>
        <v>8.09</v>
      </c>
      <c r="J35" s="128">
        <f t="shared" ref="J35" si="19">+ROUND(H35*$D35,2)</f>
        <v>249749.45</v>
      </c>
      <c r="K35" s="128">
        <f t="shared" ref="K35" si="20">+ROUND(I35*$D35,2)</f>
        <v>114280.15</v>
      </c>
      <c r="L35" s="34"/>
      <c r="M35" s="140">
        <v>0.7</v>
      </c>
      <c r="N35" s="140">
        <f t="shared" ref="N35" si="21">100%-M35</f>
        <v>0.30000000000000004</v>
      </c>
      <c r="O35" s="141">
        <f>+CPUMICRO!I24</f>
        <v>22.429432000000002</v>
      </c>
      <c r="P35" s="157"/>
      <c r="Q35" s="5"/>
      <c r="R35" s="5"/>
    </row>
    <row r="36" spans="1:18" s="1" customFormat="1" ht="12" customHeight="1" x14ac:dyDescent="0.3">
      <c r="A36" s="247" t="s">
        <v>231</v>
      </c>
      <c r="B36" s="247"/>
      <c r="C36" s="247"/>
      <c r="D36" s="247"/>
      <c r="E36" s="247"/>
      <c r="F36" s="247"/>
      <c r="G36" s="247"/>
      <c r="H36" s="247"/>
      <c r="I36" s="247"/>
      <c r="J36" s="179">
        <f>+SUM(J34:J35)</f>
        <v>265631.91000000003</v>
      </c>
      <c r="K36" s="179">
        <f>+SUM(K34:K35)</f>
        <v>121555.34</v>
      </c>
      <c r="L36" s="157"/>
      <c r="M36" s="152"/>
      <c r="N36" s="152"/>
      <c r="O36" s="153"/>
      <c r="P36" s="157"/>
      <c r="Q36" s="5"/>
      <c r="R36" s="5"/>
    </row>
    <row r="37" spans="1:18" s="1" customFormat="1" ht="12" customHeight="1" x14ac:dyDescent="0.3">
      <c r="A37" s="247"/>
      <c r="B37" s="247"/>
      <c r="C37" s="247"/>
      <c r="D37" s="247"/>
      <c r="E37" s="247"/>
      <c r="F37" s="247"/>
      <c r="G37" s="247"/>
      <c r="H37" s="247"/>
      <c r="I37" s="247"/>
      <c r="J37" s="245">
        <f>ROUND(J36+K36,2)</f>
        <v>387187.25</v>
      </c>
      <c r="K37" s="245"/>
      <c r="L37" s="157"/>
      <c r="M37" s="152"/>
      <c r="N37" s="152"/>
      <c r="O37" s="153"/>
      <c r="P37" s="157"/>
      <c r="Q37" s="5"/>
      <c r="R37" s="5"/>
    </row>
    <row r="38" spans="1:18" s="1" customFormat="1" ht="12" customHeight="1" x14ac:dyDescent="0.3">
      <c r="A38" s="163" t="s">
        <v>233</v>
      </c>
      <c r="B38" s="167"/>
      <c r="C38" s="167"/>
      <c r="D38" s="167"/>
      <c r="E38" s="167"/>
      <c r="F38" s="167"/>
      <c r="G38" s="167"/>
      <c r="H38" s="167"/>
      <c r="I38" s="167"/>
      <c r="J38" s="167"/>
      <c r="K38" s="167"/>
      <c r="L38" s="157"/>
      <c r="M38" s="152"/>
      <c r="N38" s="152"/>
      <c r="O38" s="153"/>
      <c r="P38" s="157"/>
      <c r="Q38" s="5"/>
      <c r="R38" s="5"/>
    </row>
    <row r="39" spans="1:18" s="1" customFormat="1" ht="24" customHeight="1" x14ac:dyDescent="0.3">
      <c r="A39" s="143">
        <v>102512</v>
      </c>
      <c r="B39" s="144" t="s">
        <v>236</v>
      </c>
      <c r="C39" s="137" t="s">
        <v>5</v>
      </c>
      <c r="D39" s="138">
        <v>5200</v>
      </c>
      <c r="E39" s="145"/>
      <c r="F39" s="128">
        <f t="shared" ref="F39:F41" si="22">+ROUND(O39*M39,2)</f>
        <v>3.86</v>
      </c>
      <c r="G39" s="128">
        <f t="shared" ref="G39:G41" si="23">+O39-F39</f>
        <v>1.65</v>
      </c>
      <c r="H39" s="128">
        <f>+ROUND(F39*(1+'BDI Insumo'!$J$28),2)</f>
        <v>4.3499999999999996</v>
      </c>
      <c r="I39" s="128">
        <f>+ROUND(G39*(1+'BDI Composição'!$J$28),2)</f>
        <v>1.98</v>
      </c>
      <c r="J39" s="128">
        <f t="shared" ref="J39:J41" si="24">+ROUND(H39*$D39,2)</f>
        <v>22620</v>
      </c>
      <c r="K39" s="128">
        <f t="shared" ref="K39:K41" si="25">+ROUND(I39*$D39,2)</f>
        <v>10296</v>
      </c>
      <c r="L39" s="34"/>
      <c r="M39" s="140">
        <v>0.7</v>
      </c>
      <c r="N39" s="140">
        <f t="shared" ref="N39:N41" si="26">100%-M39</f>
        <v>0.30000000000000004</v>
      </c>
      <c r="O39" s="141">
        <v>5.51</v>
      </c>
      <c r="P39" s="157"/>
      <c r="Q39" s="5"/>
      <c r="R39" s="5"/>
    </row>
    <row r="40" spans="1:18" s="1" customFormat="1" ht="24" customHeight="1" x14ac:dyDescent="0.3">
      <c r="A40" s="143">
        <v>5219643</v>
      </c>
      <c r="B40" s="240" t="s">
        <v>283</v>
      </c>
      <c r="C40" s="137" t="s">
        <v>130</v>
      </c>
      <c r="D40" s="138">
        <v>100</v>
      </c>
      <c r="E40" s="145"/>
      <c r="F40" s="128">
        <f t="shared" si="22"/>
        <v>53.31</v>
      </c>
      <c r="G40" s="128">
        <f t="shared" si="23"/>
        <v>22.840000000000003</v>
      </c>
      <c r="H40" s="128">
        <f>+ROUND(F40*(1+'BDI Insumo'!$J$28),2)</f>
        <v>60.04</v>
      </c>
      <c r="I40" s="128">
        <f>+ROUND(G40*(1+'BDI Composição'!$J$28),2)</f>
        <v>27.46</v>
      </c>
      <c r="J40" s="128">
        <f t="shared" si="24"/>
        <v>6004</v>
      </c>
      <c r="K40" s="128">
        <f t="shared" si="25"/>
        <v>2746</v>
      </c>
      <c r="L40" s="34"/>
      <c r="M40" s="140">
        <v>0.7</v>
      </c>
      <c r="N40" s="140">
        <v>0.3</v>
      </c>
      <c r="O40" s="141">
        <v>76.150000000000006</v>
      </c>
      <c r="P40" s="157"/>
      <c r="Q40" s="5"/>
      <c r="R40" s="5"/>
    </row>
    <row r="41" spans="1:18" s="1" customFormat="1" ht="31.8" customHeight="1" x14ac:dyDescent="0.3">
      <c r="A41" s="143">
        <v>5219620</v>
      </c>
      <c r="B41" s="144" t="s">
        <v>286</v>
      </c>
      <c r="C41" s="137" t="s">
        <v>130</v>
      </c>
      <c r="D41" s="138">
        <v>313</v>
      </c>
      <c r="E41" s="145"/>
      <c r="F41" s="128">
        <f t="shared" si="22"/>
        <v>27.92</v>
      </c>
      <c r="G41" s="128">
        <f t="shared" si="23"/>
        <v>11.969999999999999</v>
      </c>
      <c r="H41" s="128">
        <f>+ROUND(F41*(1+'BDI Insumo'!$J$28),2)</f>
        <v>31.44</v>
      </c>
      <c r="I41" s="128">
        <f>+ROUND(G41*(1+'BDI Composição'!$J$28),2)</f>
        <v>14.39</v>
      </c>
      <c r="J41" s="128">
        <f t="shared" si="24"/>
        <v>9840.7199999999993</v>
      </c>
      <c r="K41" s="128">
        <f t="shared" si="25"/>
        <v>4504.07</v>
      </c>
      <c r="L41" s="34"/>
      <c r="M41" s="140">
        <v>0.7</v>
      </c>
      <c r="N41" s="140">
        <f t="shared" si="26"/>
        <v>0.30000000000000004</v>
      </c>
      <c r="O41" s="141">
        <v>39.89</v>
      </c>
      <c r="P41" s="157"/>
      <c r="Q41" s="5"/>
      <c r="R41" s="5" t="s">
        <v>237</v>
      </c>
    </row>
    <row r="42" spans="1:18" s="1" customFormat="1" ht="12" customHeight="1" x14ac:dyDescent="0.3">
      <c r="A42" s="247" t="s">
        <v>234</v>
      </c>
      <c r="B42" s="247"/>
      <c r="C42" s="247"/>
      <c r="D42" s="247"/>
      <c r="E42" s="247"/>
      <c r="F42" s="247"/>
      <c r="G42" s="247"/>
      <c r="H42" s="247"/>
      <c r="I42" s="247"/>
      <c r="J42" s="179">
        <f>+SUM(J38:J41)</f>
        <v>38464.720000000001</v>
      </c>
      <c r="K42" s="179">
        <f>+SUM(K38:K41)</f>
        <v>17546.07</v>
      </c>
      <c r="L42" s="157"/>
      <c r="M42" s="152"/>
      <c r="N42" s="152"/>
      <c r="O42" s="153"/>
      <c r="P42" s="157"/>
      <c r="Q42" s="5"/>
      <c r="R42" s="5"/>
    </row>
    <row r="43" spans="1:18" s="1" customFormat="1" ht="12" customHeight="1" x14ac:dyDescent="0.3">
      <c r="A43" s="247"/>
      <c r="B43" s="247"/>
      <c r="C43" s="247"/>
      <c r="D43" s="247"/>
      <c r="E43" s="247"/>
      <c r="F43" s="247"/>
      <c r="G43" s="247"/>
      <c r="H43" s="247"/>
      <c r="I43" s="247"/>
      <c r="J43" s="245">
        <f>ROUND(J42+K42,2)</f>
        <v>56010.79</v>
      </c>
      <c r="K43" s="245"/>
      <c r="L43" s="157"/>
      <c r="M43" s="152"/>
      <c r="N43" s="152"/>
      <c r="O43" s="153"/>
      <c r="P43" s="157"/>
      <c r="Q43" s="5"/>
      <c r="R43" s="5"/>
    </row>
    <row r="44" spans="1:18" s="1" customFormat="1" x14ac:dyDescent="0.3">
      <c r="A44" s="131" t="s">
        <v>131</v>
      </c>
      <c r="B44" s="132"/>
      <c r="C44" s="133"/>
      <c r="D44" s="134"/>
      <c r="E44" s="134"/>
      <c r="F44" s="134"/>
      <c r="G44" s="134"/>
      <c r="H44" s="134"/>
      <c r="I44" s="134"/>
      <c r="J44" s="134"/>
      <c r="K44" s="134"/>
      <c r="L44" s="152"/>
      <c r="M44" s="152"/>
      <c r="N44" s="153"/>
      <c r="O44" s="157"/>
      <c r="P44" s="161"/>
      <c r="Q44" s="5"/>
      <c r="R44" s="5"/>
    </row>
    <row r="45" spans="1:18" s="1" customFormat="1" x14ac:dyDescent="0.3">
      <c r="A45" s="143" t="s">
        <v>126</v>
      </c>
      <c r="B45" s="144" t="s">
        <v>127</v>
      </c>
      <c r="C45" s="137" t="s">
        <v>130</v>
      </c>
      <c r="D45" s="138">
        <v>1</v>
      </c>
      <c r="E45" s="145"/>
      <c r="F45" s="128">
        <f>+ROUND(O31*M31,2)</f>
        <v>340.97</v>
      </c>
      <c r="G45" s="128">
        <f>+O31-F45</f>
        <v>6478.468944444443</v>
      </c>
      <c r="H45" s="128">
        <f>+ROUND(F45*(1+'BDI Insumo'!$J$28),2)</f>
        <v>384</v>
      </c>
      <c r="I45" s="128">
        <f>+ROUND(G45*(1+'BDI Composição'!$J$28),2)</f>
        <v>7787.77</v>
      </c>
      <c r="J45" s="128">
        <f t="shared" ref="J45:K47" si="27">+ROUND(H45*$D45,2)</f>
        <v>384</v>
      </c>
      <c r="K45" s="128">
        <f t="shared" si="27"/>
        <v>7787.77</v>
      </c>
      <c r="L45" s="152"/>
      <c r="M45" s="140">
        <v>0.05</v>
      </c>
      <c r="N45" s="140">
        <f t="shared" ref="N45:N47" si="28">100%-M45</f>
        <v>0.95</v>
      </c>
      <c r="O45" s="141">
        <f>Mobilização!J21</f>
        <v>6819.4389444444432</v>
      </c>
      <c r="P45" s="161"/>
      <c r="Q45" s="5"/>
      <c r="R45" s="5"/>
    </row>
    <row r="46" spans="1:18" s="1" customFormat="1" x14ac:dyDescent="0.3">
      <c r="A46" s="143" t="s">
        <v>126</v>
      </c>
      <c r="B46" s="144" t="s">
        <v>128</v>
      </c>
      <c r="C46" s="137" t="s">
        <v>130</v>
      </c>
      <c r="D46" s="138">
        <v>1</v>
      </c>
      <c r="E46" s="145"/>
      <c r="F46" s="128">
        <f>+ROUND(O32*M32,2)</f>
        <v>1484.09</v>
      </c>
      <c r="G46" s="128">
        <f>+O32-F46</f>
        <v>28197.7775</v>
      </c>
      <c r="H46" s="128">
        <f>+ROUND(F46*(1+'BDI Insumo'!$J$28),2)</f>
        <v>1671.38</v>
      </c>
      <c r="I46" s="128">
        <f>+ROUND(G46*(1+'BDI Composição'!$J$28),2)</f>
        <v>33896.550000000003</v>
      </c>
      <c r="J46" s="128">
        <f t="shared" si="27"/>
        <v>1671.38</v>
      </c>
      <c r="K46" s="128">
        <f t="shared" si="27"/>
        <v>33896.550000000003</v>
      </c>
      <c r="L46" s="152"/>
      <c r="M46" s="140">
        <v>0.05</v>
      </c>
      <c r="N46" s="140">
        <f t="shared" si="28"/>
        <v>0.95</v>
      </c>
      <c r="O46" s="141">
        <f>'Adm local'!G11</f>
        <v>29681.8675</v>
      </c>
      <c r="P46" s="161"/>
      <c r="Q46" s="5"/>
      <c r="R46" s="5"/>
    </row>
    <row r="47" spans="1:18" s="1" customFormat="1" x14ac:dyDescent="0.3">
      <c r="A47" s="143" t="s">
        <v>126</v>
      </c>
      <c r="B47" s="144" t="s">
        <v>129</v>
      </c>
      <c r="C47" s="137" t="s">
        <v>130</v>
      </c>
      <c r="D47" s="138">
        <v>1</v>
      </c>
      <c r="E47" s="145"/>
      <c r="F47" s="128">
        <f>+ROUND(O33*M33,2)</f>
        <v>2755.29</v>
      </c>
      <c r="G47" s="128">
        <f>+O33-F47</f>
        <v>145.01000000000022</v>
      </c>
      <c r="H47" s="128">
        <f>+ROUND(F47*(1+'BDI Insumo'!$J$28),2)</f>
        <v>3103.01</v>
      </c>
      <c r="I47" s="128">
        <f>+ROUND(G47*(1+'BDI Composição'!$J$28),2)</f>
        <v>174.32</v>
      </c>
      <c r="J47" s="158">
        <f t="shared" si="27"/>
        <v>3103.01</v>
      </c>
      <c r="K47" s="158">
        <f t="shared" si="27"/>
        <v>174.32</v>
      </c>
      <c r="L47" s="157"/>
      <c r="M47" s="140">
        <v>0.95</v>
      </c>
      <c r="N47" s="140">
        <f t="shared" si="28"/>
        <v>5.0000000000000044E-2</v>
      </c>
      <c r="O47" s="141">
        <f>Sinal!F7</f>
        <v>2900.3</v>
      </c>
      <c r="P47" s="161"/>
      <c r="Q47" s="5"/>
      <c r="R47" s="5"/>
    </row>
    <row r="48" spans="1:18" s="1" customFormat="1" ht="12" customHeight="1" x14ac:dyDescent="0.3">
      <c r="A48" s="247" t="s">
        <v>232</v>
      </c>
      <c r="B48" s="247"/>
      <c r="C48" s="247"/>
      <c r="D48" s="247"/>
      <c r="E48" s="247"/>
      <c r="F48" s="247"/>
      <c r="G48" s="247"/>
      <c r="H48" s="247"/>
      <c r="I48" s="247"/>
      <c r="J48" s="179">
        <f>+SUM(J45:J47)</f>
        <v>5158.3900000000003</v>
      </c>
      <c r="K48" s="179">
        <f>+SUM(K45:K47)</f>
        <v>41858.640000000007</v>
      </c>
      <c r="L48" s="152"/>
      <c r="M48" s="152"/>
      <c r="N48" s="153"/>
      <c r="O48" s="157"/>
      <c r="P48" s="161"/>
      <c r="Q48" s="5"/>
      <c r="R48" s="5"/>
    </row>
    <row r="49" spans="1:18" s="1" customFormat="1" ht="12" customHeight="1" x14ac:dyDescent="0.3">
      <c r="A49" s="247"/>
      <c r="B49" s="247"/>
      <c r="C49" s="247"/>
      <c r="D49" s="247"/>
      <c r="E49" s="247"/>
      <c r="F49" s="247"/>
      <c r="G49" s="247"/>
      <c r="H49" s="247"/>
      <c r="I49" s="247"/>
      <c r="J49" s="245">
        <f>ROUND(J48+K48,2)</f>
        <v>47017.03</v>
      </c>
      <c r="K49" s="245"/>
      <c r="L49" s="152"/>
      <c r="M49" s="152"/>
      <c r="N49" s="153"/>
      <c r="O49" s="157"/>
      <c r="P49" s="161"/>
      <c r="Q49" s="5"/>
      <c r="R49" s="5"/>
    </row>
    <row r="50" spans="1:18" s="1" customFormat="1" x14ac:dyDescent="0.3">
      <c r="A50" s="155"/>
      <c r="B50" s="156"/>
      <c r="C50" s="153"/>
      <c r="D50" s="149"/>
      <c r="E50" s="154"/>
      <c r="F50" s="154"/>
      <c r="G50" s="154"/>
      <c r="H50" s="154"/>
      <c r="I50" s="154"/>
      <c r="J50" s="154"/>
      <c r="K50" s="157"/>
      <c r="L50" s="152"/>
      <c r="M50" s="152"/>
      <c r="N50" s="153"/>
      <c r="O50" s="157"/>
      <c r="P50" s="161"/>
      <c r="Q50" s="5"/>
      <c r="R50" s="5"/>
    </row>
    <row r="51" spans="1:18" s="1" customFormat="1" x14ac:dyDescent="0.3">
      <c r="A51" s="247" t="s">
        <v>235</v>
      </c>
      <c r="B51" s="247"/>
      <c r="C51" s="247"/>
      <c r="D51" s="247"/>
      <c r="E51" s="247"/>
      <c r="F51" s="247"/>
      <c r="G51" s="247"/>
      <c r="H51" s="247"/>
      <c r="I51" s="247"/>
      <c r="J51" s="180">
        <f>+SUM(J48,J42,J36,J31)</f>
        <v>551869.66</v>
      </c>
      <c r="K51" s="180">
        <f>+SUM(K48,K42,K36,K31)</f>
        <v>442243</v>
      </c>
      <c r="L51" s="152"/>
      <c r="M51" s="152"/>
      <c r="N51" s="153"/>
      <c r="O51" s="157"/>
      <c r="P51" s="161"/>
      <c r="Q51" s="5"/>
      <c r="R51" s="5"/>
    </row>
    <row r="52" spans="1:18" s="1" customFormat="1" x14ac:dyDescent="0.3">
      <c r="A52" s="247"/>
      <c r="B52" s="247"/>
      <c r="C52" s="247"/>
      <c r="D52" s="247"/>
      <c r="E52" s="247"/>
      <c r="F52" s="247"/>
      <c r="G52" s="247"/>
      <c r="H52" s="247"/>
      <c r="I52" s="247"/>
      <c r="J52" s="245">
        <f>ROUND(J51+K51,2)</f>
        <v>994112.66</v>
      </c>
      <c r="K52" s="245"/>
      <c r="L52" s="152"/>
      <c r="M52" s="152"/>
      <c r="N52" s="153"/>
      <c r="O52" s="157"/>
      <c r="P52" s="161"/>
      <c r="Q52" s="5"/>
      <c r="R52" s="5"/>
    </row>
    <row r="53" spans="1:18" s="1" customFormat="1" x14ac:dyDescent="0.3">
      <c r="A53" s="155"/>
      <c r="B53" s="156"/>
      <c r="C53" s="153"/>
      <c r="D53" s="149"/>
      <c r="E53" s="154"/>
      <c r="F53" s="154"/>
      <c r="G53" s="154"/>
      <c r="H53" s="154"/>
      <c r="I53" s="154"/>
      <c r="J53" s="154"/>
      <c r="K53" s="157"/>
      <c r="L53" s="152"/>
      <c r="M53" s="152"/>
      <c r="N53" s="153"/>
      <c r="O53" s="157"/>
      <c r="P53" s="161"/>
      <c r="Q53" s="5"/>
      <c r="R53" s="5"/>
    </row>
    <row r="54" spans="1:18" s="1" customFormat="1" x14ac:dyDescent="0.3">
      <c r="A54" s="155" t="s">
        <v>284</v>
      </c>
      <c r="B54" s="156"/>
      <c r="C54" s="153"/>
      <c r="D54" s="149"/>
      <c r="E54" s="154"/>
      <c r="F54" s="154"/>
      <c r="G54" s="154"/>
      <c r="H54" s="154"/>
      <c r="I54" s="154" t="s">
        <v>287</v>
      </c>
      <c r="J54" s="154"/>
      <c r="K54" s="157"/>
      <c r="L54" s="152"/>
      <c r="M54" s="152"/>
      <c r="N54" s="153"/>
      <c r="O54" s="157"/>
      <c r="P54" s="161"/>
      <c r="Q54" s="5"/>
      <c r="R54" s="5"/>
    </row>
    <row r="55" spans="1:18" s="1" customFormat="1" x14ac:dyDescent="0.3">
      <c r="A55" s="155" t="s">
        <v>285</v>
      </c>
      <c r="B55" s="156"/>
      <c r="C55" s="153"/>
      <c r="D55" s="149"/>
      <c r="E55" s="154" t="s">
        <v>274</v>
      </c>
      <c r="F55" s="154"/>
      <c r="G55" s="154"/>
      <c r="H55" s="154"/>
      <c r="I55" s="154"/>
      <c r="J55" s="154"/>
      <c r="K55" s="157"/>
      <c r="L55" s="152"/>
      <c r="M55" s="152"/>
      <c r="N55" s="153"/>
      <c r="O55" s="157"/>
      <c r="P55" s="161"/>
      <c r="Q55" s="5"/>
      <c r="R55" s="5"/>
    </row>
    <row r="56" spans="1:18" s="1" customFormat="1" ht="15.75" customHeight="1" x14ac:dyDescent="0.3">
      <c r="A56" s="157"/>
      <c r="B56" s="156"/>
      <c r="C56" s="157"/>
      <c r="D56" s="159"/>
      <c r="E56" s="255" t="s">
        <v>270</v>
      </c>
      <c r="F56" s="255"/>
      <c r="G56" s="255"/>
      <c r="H56" s="255"/>
      <c r="I56" s="154"/>
      <c r="J56" s="154"/>
      <c r="K56" s="170"/>
      <c r="L56" s="157"/>
      <c r="M56" s="157"/>
      <c r="N56" s="157"/>
      <c r="O56" s="157"/>
      <c r="P56" s="161"/>
      <c r="Q56" s="5"/>
      <c r="R56" s="5"/>
    </row>
    <row r="57" spans="1:18" s="1" customFormat="1" ht="15.75" customHeight="1" x14ac:dyDescent="0.3">
      <c r="A57" s="157"/>
      <c r="B57" s="160"/>
      <c r="C57" s="157"/>
      <c r="D57" s="154"/>
      <c r="E57" s="255" t="s">
        <v>275</v>
      </c>
      <c r="F57" s="256"/>
      <c r="G57" s="256"/>
      <c r="H57" s="256"/>
      <c r="I57" s="257"/>
      <c r="J57" s="257"/>
      <c r="K57" s="157"/>
      <c r="L57" s="154"/>
      <c r="M57" s="154"/>
      <c r="N57" s="154"/>
      <c r="O57" s="157"/>
      <c r="P57" s="161"/>
      <c r="Q57" s="5"/>
      <c r="R57" s="5"/>
    </row>
    <row r="58" spans="1:18" x14ac:dyDescent="0.3">
      <c r="K58" s="171"/>
    </row>
    <row r="61" spans="1:18" x14ac:dyDescent="0.3">
      <c r="E61" s="33" t="s">
        <v>273</v>
      </c>
    </row>
    <row r="62" spans="1:18" x14ac:dyDescent="0.3">
      <c r="E62" s="250" t="s">
        <v>271</v>
      </c>
      <c r="F62" s="250"/>
      <c r="G62" s="250"/>
      <c r="H62" s="250"/>
    </row>
    <row r="63" spans="1:18" x14ac:dyDescent="0.3">
      <c r="E63" s="251" t="s">
        <v>272</v>
      </c>
      <c r="F63" s="251"/>
      <c r="G63" s="251"/>
      <c r="H63" s="251"/>
    </row>
  </sheetData>
  <mergeCells count="28">
    <mergeCell ref="E62:H62"/>
    <mergeCell ref="E63:H63"/>
    <mergeCell ref="A51:I52"/>
    <mergeCell ref="J52:K52"/>
    <mergeCell ref="A1:K2"/>
    <mergeCell ref="G3:H3"/>
    <mergeCell ref="G4:H4"/>
    <mergeCell ref="E56:H56"/>
    <mergeCell ref="E57:H57"/>
    <mergeCell ref="I57:J57"/>
    <mergeCell ref="J37:K37"/>
    <mergeCell ref="A36:I37"/>
    <mergeCell ref="A48:I49"/>
    <mergeCell ref="J49:K49"/>
    <mergeCell ref="A42:I43"/>
    <mergeCell ref="J43:K43"/>
    <mergeCell ref="M5:N5"/>
    <mergeCell ref="O5:O6"/>
    <mergeCell ref="J32:K32"/>
    <mergeCell ref="D5:D6"/>
    <mergeCell ref="E5:E6"/>
    <mergeCell ref="F5:G5"/>
    <mergeCell ref="H5:I5"/>
    <mergeCell ref="J5:K5"/>
    <mergeCell ref="A31:I32"/>
    <mergeCell ref="A5:A6"/>
    <mergeCell ref="B5:B6"/>
    <mergeCell ref="C5:C6"/>
  </mergeCells>
  <pageMargins left="0.25" right="0.25" top="0.75" bottom="0.75" header="0.3" footer="0.3"/>
  <pageSetup paperSize="9" scale="65"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3"/>
  <sheetViews>
    <sheetView view="pageBreakPreview" zoomScaleNormal="100" zoomScaleSheetLayoutView="100" workbookViewId="0">
      <selection activeCell="E19" sqref="E19"/>
    </sheetView>
  </sheetViews>
  <sheetFormatPr defaultRowHeight="14.4" x14ac:dyDescent="0.3"/>
  <cols>
    <col min="1" max="1" width="9.109375" style="34"/>
    <col min="2" max="2" width="44.5546875" style="34" customWidth="1"/>
    <col min="3" max="4" width="17.44140625" style="34" customWidth="1"/>
    <col min="5" max="5" width="17.5546875" style="34" customWidth="1"/>
    <col min="6" max="6" width="15.109375" style="34" customWidth="1"/>
    <col min="7" max="7" width="13.88671875" style="34" customWidth="1"/>
    <col min="8" max="8" width="14" style="34" customWidth="1"/>
    <col min="9" max="9" width="15.33203125" style="34" customWidth="1"/>
    <col min="10" max="18" width="9.109375" style="34"/>
  </cols>
  <sheetData>
    <row r="1" spans="1:9" ht="15" thickBot="1" x14ac:dyDescent="0.35">
      <c r="A1" s="258" t="s">
        <v>256</v>
      </c>
      <c r="B1" s="259"/>
      <c r="C1" s="259"/>
      <c r="D1" s="259"/>
      <c r="E1" s="259"/>
      <c r="F1" s="259"/>
      <c r="G1" s="259"/>
      <c r="H1" s="259"/>
      <c r="I1" s="260"/>
    </row>
    <row r="2" spans="1:9" x14ac:dyDescent="0.3">
      <c r="A2" s="222"/>
      <c r="B2" s="223"/>
      <c r="C2" s="223"/>
      <c r="D2" s="223"/>
      <c r="E2" s="223"/>
      <c r="F2" s="223"/>
      <c r="G2" s="223"/>
      <c r="H2" s="223"/>
      <c r="I2" s="224"/>
    </row>
    <row r="3" spans="1:9" x14ac:dyDescent="0.3">
      <c r="A3" s="261" t="s">
        <v>257</v>
      </c>
      <c r="B3" s="262"/>
      <c r="C3" s="262"/>
      <c r="D3" s="262"/>
      <c r="E3" s="262"/>
      <c r="F3" s="262"/>
      <c r="G3" s="262"/>
      <c r="H3" s="262"/>
      <c r="I3" s="263"/>
    </row>
    <row r="4" spans="1:9" x14ac:dyDescent="0.3">
      <c r="A4" s="225" t="str">
        <f>GLOBAL!A3</f>
        <v>TRECHO:</v>
      </c>
      <c r="B4" s="264" t="str">
        <f>GLOBAL!B3</f>
        <v>Ext. de 1.878,64 m - Iniciando no pórtico de entrada da cidade</v>
      </c>
      <c r="C4" s="264"/>
      <c r="D4" s="264"/>
      <c r="E4" s="264"/>
      <c r="F4" s="264"/>
      <c r="G4" s="264"/>
      <c r="H4" s="264"/>
      <c r="I4" s="265"/>
    </row>
    <row r="5" spans="1:9" ht="15" thickBot="1" x14ac:dyDescent="0.35">
      <c r="A5" s="233"/>
      <c r="B5" s="234"/>
      <c r="C5" s="234"/>
      <c r="D5" s="234"/>
      <c r="E5" s="234"/>
      <c r="F5" s="234"/>
      <c r="G5" s="234"/>
      <c r="H5" s="234"/>
      <c r="I5" s="235"/>
    </row>
    <row r="6" spans="1:9" x14ac:dyDescent="0.3">
      <c r="A6" s="230" t="s">
        <v>249</v>
      </c>
      <c r="B6" s="231" t="s">
        <v>0</v>
      </c>
      <c r="C6" s="231" t="s">
        <v>250</v>
      </c>
      <c r="D6" s="231" t="s">
        <v>261</v>
      </c>
      <c r="E6" s="231" t="s">
        <v>251</v>
      </c>
      <c r="F6" s="231" t="s">
        <v>252</v>
      </c>
      <c r="G6" s="231" t="s">
        <v>253</v>
      </c>
      <c r="H6" s="231" t="s">
        <v>254</v>
      </c>
      <c r="I6" s="232" t="s">
        <v>255</v>
      </c>
    </row>
    <row r="7" spans="1:9" x14ac:dyDescent="0.3">
      <c r="A7" s="272">
        <v>1</v>
      </c>
      <c r="B7" s="273" t="str">
        <f>GLOBAL!A7</f>
        <v>RECUPERAÇÃO DE PAVIMENTO</v>
      </c>
      <c r="C7" s="274">
        <f>GLOBAL!J32</f>
        <v>503897.59</v>
      </c>
      <c r="D7" s="185" t="s">
        <v>262</v>
      </c>
      <c r="E7" s="186">
        <v>0.2</v>
      </c>
      <c r="F7" s="186">
        <v>0.3</v>
      </c>
      <c r="G7" s="186">
        <v>0.4</v>
      </c>
      <c r="H7" s="186">
        <v>0.1</v>
      </c>
      <c r="I7" s="226">
        <v>0</v>
      </c>
    </row>
    <row r="8" spans="1:9" x14ac:dyDescent="0.3">
      <c r="A8" s="272"/>
      <c r="B8" s="273"/>
      <c r="C8" s="274"/>
      <c r="D8" s="185" t="s">
        <v>263</v>
      </c>
      <c r="E8" s="185">
        <f>ROUND(E7*$C$7,2)</f>
        <v>100779.52</v>
      </c>
      <c r="F8" s="185">
        <f t="shared" ref="F8:I8" si="0">ROUND(F7*$C$7,2)</f>
        <v>151169.28</v>
      </c>
      <c r="G8" s="185">
        <f t="shared" si="0"/>
        <v>201559.04000000001</v>
      </c>
      <c r="H8" s="185">
        <f t="shared" si="0"/>
        <v>50389.760000000002</v>
      </c>
      <c r="I8" s="238">
        <f t="shared" si="0"/>
        <v>0</v>
      </c>
    </row>
    <row r="9" spans="1:9" x14ac:dyDescent="0.3">
      <c r="A9" s="272">
        <v>2</v>
      </c>
      <c r="B9" s="273" t="str">
        <f>GLOBAL!A33</f>
        <v>MICRO REVESTIMENTO - REVITALIZAÇÃO DO PAVIMENTO</v>
      </c>
      <c r="C9" s="274">
        <f>GLOBAL!J37</f>
        <v>387187.25</v>
      </c>
      <c r="D9" s="185" t="s">
        <v>262</v>
      </c>
      <c r="E9" s="186">
        <v>0</v>
      </c>
      <c r="F9" s="186">
        <v>0</v>
      </c>
      <c r="G9" s="186">
        <v>0.2</v>
      </c>
      <c r="H9" s="186">
        <v>0.4</v>
      </c>
      <c r="I9" s="226">
        <v>0.4</v>
      </c>
    </row>
    <row r="10" spans="1:9" x14ac:dyDescent="0.3">
      <c r="A10" s="272"/>
      <c r="B10" s="273"/>
      <c r="C10" s="274"/>
      <c r="D10" s="185" t="s">
        <v>263</v>
      </c>
      <c r="E10" s="185">
        <f>ROUND(E9*$C$9,2)</f>
        <v>0</v>
      </c>
      <c r="F10" s="185">
        <f t="shared" ref="F10:H10" si="1">ROUND(F9*$C$9,2)</f>
        <v>0</v>
      </c>
      <c r="G10" s="185">
        <f t="shared" si="1"/>
        <v>77437.45</v>
      </c>
      <c r="H10" s="185">
        <f t="shared" si="1"/>
        <v>154874.9</v>
      </c>
      <c r="I10" s="227">
        <f>ROUND(C9-H10-G10-F10-E10,2)</f>
        <v>154874.9</v>
      </c>
    </row>
    <row r="11" spans="1:9" x14ac:dyDescent="0.3">
      <c r="A11" s="272">
        <v>3</v>
      </c>
      <c r="B11" s="273" t="str">
        <f>GLOBAL!A38</f>
        <v>SINALIZAÇÃO HORIZONTAL</v>
      </c>
      <c r="C11" s="274">
        <f>GLOBAL!J43</f>
        <v>56010.79</v>
      </c>
      <c r="D11" s="185" t="s">
        <v>262</v>
      </c>
      <c r="E11" s="186">
        <v>0</v>
      </c>
      <c r="F11" s="186">
        <v>0</v>
      </c>
      <c r="G11" s="186">
        <v>0</v>
      </c>
      <c r="H11" s="186">
        <v>0.2</v>
      </c>
      <c r="I11" s="226">
        <v>0.8</v>
      </c>
    </row>
    <row r="12" spans="1:9" x14ac:dyDescent="0.3">
      <c r="A12" s="272"/>
      <c r="B12" s="273"/>
      <c r="C12" s="274"/>
      <c r="D12" s="185" t="s">
        <v>263</v>
      </c>
      <c r="E12" s="185">
        <f>ROUND(E11*$C$11,2)</f>
        <v>0</v>
      </c>
      <c r="F12" s="185">
        <f t="shared" ref="F12:H12" si="2">ROUND(F11*$C$11,2)</f>
        <v>0</v>
      </c>
      <c r="G12" s="185">
        <f t="shared" si="2"/>
        <v>0</v>
      </c>
      <c r="H12" s="185">
        <f t="shared" si="2"/>
        <v>11202.16</v>
      </c>
      <c r="I12" s="227">
        <f>ROUND(C11-H12-G12-F12-E12,2)</f>
        <v>44808.63</v>
      </c>
    </row>
    <row r="13" spans="1:9" x14ac:dyDescent="0.3">
      <c r="A13" s="272">
        <v>4</v>
      </c>
      <c r="B13" s="273" t="str">
        <f>GLOBAL!A44</f>
        <v>MOB, ADM LOCAL E SINALIZAÇÃO DE OBRA</v>
      </c>
      <c r="C13" s="274">
        <f>GLOBAL!J49</f>
        <v>47017.03</v>
      </c>
      <c r="D13" s="185" t="s">
        <v>262</v>
      </c>
      <c r="E13" s="186">
        <v>0.25</v>
      </c>
      <c r="F13" s="186">
        <v>0.2</v>
      </c>
      <c r="G13" s="186">
        <v>0.2</v>
      </c>
      <c r="H13" s="186">
        <v>0.2</v>
      </c>
      <c r="I13" s="226">
        <v>0.15</v>
      </c>
    </row>
    <row r="14" spans="1:9" ht="15" thickBot="1" x14ac:dyDescent="0.35">
      <c r="A14" s="277"/>
      <c r="B14" s="276"/>
      <c r="C14" s="275"/>
      <c r="D14" s="228" t="s">
        <v>263</v>
      </c>
      <c r="E14" s="228">
        <f>ROUND(E13*$C$13,2)</f>
        <v>11754.26</v>
      </c>
      <c r="F14" s="228">
        <f t="shared" ref="F14:H14" si="3">ROUND(F13*$C$13,2)</f>
        <v>9403.41</v>
      </c>
      <c r="G14" s="228">
        <f t="shared" si="3"/>
        <v>9403.41</v>
      </c>
      <c r="H14" s="228">
        <f t="shared" si="3"/>
        <v>9403.41</v>
      </c>
      <c r="I14" s="229">
        <f>ROUND(I13*$C$13,2)-0.02</f>
        <v>7052.53</v>
      </c>
    </row>
    <row r="15" spans="1:9" ht="15" thickBot="1" x14ac:dyDescent="0.35">
      <c r="B15" s="181"/>
      <c r="C15" s="184"/>
      <c r="D15" s="184"/>
    </row>
    <row r="16" spans="1:9" x14ac:dyDescent="0.3">
      <c r="A16" s="268" t="s">
        <v>260</v>
      </c>
      <c r="B16" s="269"/>
      <c r="C16" s="266">
        <f>SUM(C7:C14)</f>
        <v>994112.66000000015</v>
      </c>
      <c r="D16" s="187" t="s">
        <v>264</v>
      </c>
      <c r="E16" s="188">
        <f>ROUND(E14+E12+E10+E8,2)</f>
        <v>112533.78</v>
      </c>
      <c r="F16" s="188">
        <f>ROUND(F14+F12+F10+F8,2)</f>
        <v>160572.69</v>
      </c>
      <c r="G16" s="188">
        <f>ROUND(G14+G12+G10+G8,2)</f>
        <v>288399.90000000002</v>
      </c>
      <c r="H16" s="188">
        <f>ROUND(H14+H12+H10+H8,2)</f>
        <v>225870.23</v>
      </c>
      <c r="I16" s="189">
        <f>ROUND(I14+I12+I10+I8,2)</f>
        <v>206736.06</v>
      </c>
    </row>
    <row r="17" spans="1:10" ht="15" thickBot="1" x14ac:dyDescent="0.35">
      <c r="A17" s="270"/>
      <c r="B17" s="271"/>
      <c r="C17" s="267"/>
      <c r="D17" s="190" t="s">
        <v>265</v>
      </c>
      <c r="E17" s="191">
        <f>E16</f>
        <v>112533.78</v>
      </c>
      <c r="F17" s="191">
        <f>ROUND(F16+E17,2)</f>
        <v>273106.46999999997</v>
      </c>
      <c r="G17" s="191">
        <f>ROUND(G16+F17,2)</f>
        <v>561506.37</v>
      </c>
      <c r="H17" s="191">
        <f>ROUND(H16+G17,2)</f>
        <v>787376.6</v>
      </c>
      <c r="I17" s="192">
        <f>ROUND(I16+H17,2)</f>
        <v>994112.66</v>
      </c>
    </row>
    <row r="18" spans="1:10" x14ac:dyDescent="0.3">
      <c r="C18" s="36"/>
      <c r="D18" s="36"/>
    </row>
    <row r="21" spans="1:10" x14ac:dyDescent="0.3">
      <c r="C21" s="182"/>
      <c r="D21" s="182"/>
      <c r="G21" s="154" t="s">
        <v>274</v>
      </c>
      <c r="H21" s="154"/>
      <c r="I21" s="154"/>
      <c r="J21" s="154"/>
    </row>
    <row r="22" spans="1:10" x14ac:dyDescent="0.3">
      <c r="G22" s="255" t="s">
        <v>270</v>
      </c>
      <c r="H22" s="255"/>
      <c r="I22" s="255"/>
      <c r="J22" s="255"/>
    </row>
    <row r="23" spans="1:10" x14ac:dyDescent="0.3">
      <c r="G23" s="255" t="s">
        <v>275</v>
      </c>
      <c r="H23" s="256"/>
      <c r="I23" s="256"/>
      <c r="J23" s="256"/>
    </row>
  </sheetData>
  <mergeCells count="19">
    <mergeCell ref="G22:J22"/>
    <mergeCell ref="G23:J23"/>
    <mergeCell ref="A7:A8"/>
    <mergeCell ref="B7:B8"/>
    <mergeCell ref="C7:C8"/>
    <mergeCell ref="A1:I1"/>
    <mergeCell ref="A3:I3"/>
    <mergeCell ref="B4:I4"/>
    <mergeCell ref="C16:C17"/>
    <mergeCell ref="A16:B17"/>
    <mergeCell ref="A9:A10"/>
    <mergeCell ref="B9:B10"/>
    <mergeCell ref="C9:C10"/>
    <mergeCell ref="C13:C14"/>
    <mergeCell ref="B13:B14"/>
    <mergeCell ref="A13:A14"/>
    <mergeCell ref="A11:A12"/>
    <mergeCell ref="B11:B12"/>
    <mergeCell ref="C11:C12"/>
  </mergeCells>
  <pageMargins left="0.511811024" right="0.511811024" top="0.78740157499999996" bottom="0.78740157499999996" header="0.31496062000000002" footer="0.31496062000000002"/>
  <pageSetup paperSize="9" scale="56"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9"/>
  <sheetViews>
    <sheetView view="pageBreakPreview" zoomScaleNormal="100" zoomScaleSheetLayoutView="100" workbookViewId="0">
      <selection activeCell="E54" sqref="E54"/>
    </sheetView>
  </sheetViews>
  <sheetFormatPr defaultColWidth="9.109375" defaultRowHeight="13.8" x14ac:dyDescent="0.25"/>
  <cols>
    <col min="1" max="1" width="12.44140625" style="34" customWidth="1"/>
    <col min="2" max="2" width="64.6640625" style="35" bestFit="1" customWidth="1"/>
    <col min="3" max="3" width="8.109375" style="36" bestFit="1" customWidth="1"/>
    <col min="4" max="4" width="0" style="34" hidden="1" customWidth="1"/>
    <col min="5" max="5" width="15" style="34" bestFit="1" customWidth="1"/>
    <col min="6" max="6" width="12.5546875" style="34" bestFit="1" customWidth="1"/>
    <col min="7" max="7" width="15" style="34" bestFit="1" customWidth="1"/>
    <col min="8" max="8" width="9.109375" style="6"/>
    <col min="9" max="9" width="9.33203125" style="6" bestFit="1" customWidth="1"/>
    <col min="10" max="16384" width="9.109375" style="6"/>
  </cols>
  <sheetData>
    <row r="1" spans="1:9" ht="15" thickTop="1" thickBot="1" x14ac:dyDescent="0.3">
      <c r="A1" s="193" t="s">
        <v>48</v>
      </c>
      <c r="B1" s="194" t="s">
        <v>47</v>
      </c>
      <c r="C1" s="193" t="s">
        <v>39</v>
      </c>
      <c r="D1" s="195" t="s">
        <v>144</v>
      </c>
      <c r="E1" s="195" t="s">
        <v>144</v>
      </c>
      <c r="F1" s="196" t="s">
        <v>145</v>
      </c>
      <c r="G1" s="196" t="s">
        <v>146</v>
      </c>
    </row>
    <row r="2" spans="1:9" ht="21.6" thickTop="1" thickBot="1" x14ac:dyDescent="0.3">
      <c r="A2" s="197" t="s">
        <v>148</v>
      </c>
      <c r="B2" s="198" t="s">
        <v>106</v>
      </c>
      <c r="C2" s="199" t="s">
        <v>2</v>
      </c>
      <c r="D2" s="197" t="s">
        <v>119</v>
      </c>
      <c r="E2" s="197" t="s">
        <v>119</v>
      </c>
      <c r="F2" s="200" t="s">
        <v>119</v>
      </c>
      <c r="G2" s="201">
        <f>+SUM(G3:G13)</f>
        <v>1159.51</v>
      </c>
      <c r="I2" s="18">
        <v>0</v>
      </c>
    </row>
    <row r="3" spans="1:9" ht="21" thickTop="1" x14ac:dyDescent="0.25">
      <c r="A3" s="24" t="s">
        <v>266</v>
      </c>
      <c r="B3" s="25" t="s">
        <v>267</v>
      </c>
      <c r="C3" s="204" t="s">
        <v>3</v>
      </c>
      <c r="D3" s="205" t="s">
        <v>120</v>
      </c>
      <c r="E3" s="206">
        <v>2.5548000000000002</v>
      </c>
      <c r="F3" s="207">
        <f>+G16</f>
        <v>404.18</v>
      </c>
      <c r="G3" s="208">
        <f>+ROUND(F3*E3,2)</f>
        <v>1032.5999999999999</v>
      </c>
    </row>
    <row r="4" spans="1:9" ht="20.399999999999999" x14ac:dyDescent="0.25">
      <c r="A4" s="202">
        <v>5835</v>
      </c>
      <c r="B4" s="203" t="s">
        <v>6</v>
      </c>
      <c r="C4" s="204" t="s">
        <v>7</v>
      </c>
      <c r="D4" s="205" t="s">
        <v>118</v>
      </c>
      <c r="E4" s="209">
        <v>4.6399999999999997E-2</v>
      </c>
      <c r="F4" s="208">
        <f t="shared" ref="F4:F13" si="0">ROUND((I4*(1-$I$2)),2)</f>
        <v>394.28</v>
      </c>
      <c r="G4" s="208">
        <f t="shared" ref="G4:G13" si="1">+ROUND(F4*E4,2)</f>
        <v>18.29</v>
      </c>
      <c r="I4" s="6">
        <v>394.28</v>
      </c>
    </row>
    <row r="5" spans="1:9" ht="20.399999999999999" x14ac:dyDescent="0.25">
      <c r="A5" s="202">
        <v>5837</v>
      </c>
      <c r="B5" s="203" t="s">
        <v>8</v>
      </c>
      <c r="C5" s="204" t="s">
        <v>9</v>
      </c>
      <c r="D5" s="205" t="s">
        <v>118</v>
      </c>
      <c r="E5" s="209">
        <v>9.4899999999999998E-2</v>
      </c>
      <c r="F5" s="208">
        <f t="shared" si="0"/>
        <v>162.35</v>
      </c>
      <c r="G5" s="208">
        <f t="shared" si="1"/>
        <v>15.41</v>
      </c>
      <c r="I5" s="6">
        <v>162.35</v>
      </c>
    </row>
    <row r="6" spans="1:9" x14ac:dyDescent="0.25">
      <c r="A6" s="202">
        <v>88314</v>
      </c>
      <c r="B6" s="203" t="s">
        <v>10</v>
      </c>
      <c r="C6" s="204" t="s">
        <v>11</v>
      </c>
      <c r="D6" s="205" t="s">
        <v>118</v>
      </c>
      <c r="E6" s="209">
        <v>1.1301000000000001</v>
      </c>
      <c r="F6" s="208">
        <f t="shared" si="0"/>
        <v>24.63</v>
      </c>
      <c r="G6" s="208">
        <f t="shared" si="1"/>
        <v>27.83</v>
      </c>
      <c r="I6" s="6">
        <v>24.63</v>
      </c>
    </row>
    <row r="7" spans="1:9" ht="30.6" x14ac:dyDescent="0.25">
      <c r="A7" s="202">
        <v>91386</v>
      </c>
      <c r="B7" s="203" t="s">
        <v>12</v>
      </c>
      <c r="C7" s="204" t="s">
        <v>7</v>
      </c>
      <c r="D7" s="205" t="s">
        <v>118</v>
      </c>
      <c r="E7" s="209">
        <v>4.6399999999999997E-2</v>
      </c>
      <c r="F7" s="208">
        <f t="shared" si="0"/>
        <v>258.27</v>
      </c>
      <c r="G7" s="208">
        <f t="shared" si="1"/>
        <v>11.98</v>
      </c>
      <c r="I7" s="6">
        <v>258.27</v>
      </c>
    </row>
    <row r="8" spans="1:9" ht="30.6" x14ac:dyDescent="0.25">
      <c r="A8" s="202">
        <v>95631</v>
      </c>
      <c r="B8" s="203" t="s">
        <v>13</v>
      </c>
      <c r="C8" s="204" t="s">
        <v>7</v>
      </c>
      <c r="D8" s="205" t="s">
        <v>118</v>
      </c>
      <c r="E8" s="209">
        <v>8.0500000000000002E-2</v>
      </c>
      <c r="F8" s="208">
        <f t="shared" si="0"/>
        <v>225.41</v>
      </c>
      <c r="G8" s="208">
        <f t="shared" si="1"/>
        <v>18.149999999999999</v>
      </c>
      <c r="I8" s="6">
        <v>225.41</v>
      </c>
    </row>
    <row r="9" spans="1:9" ht="30.6" x14ac:dyDescent="0.25">
      <c r="A9" s="202">
        <v>95632</v>
      </c>
      <c r="B9" s="203" t="s">
        <v>14</v>
      </c>
      <c r="C9" s="204" t="s">
        <v>9</v>
      </c>
      <c r="D9" s="205" t="s">
        <v>118</v>
      </c>
      <c r="E9" s="209">
        <v>6.0699999999999997E-2</v>
      </c>
      <c r="F9" s="208">
        <f t="shared" si="0"/>
        <v>86.41</v>
      </c>
      <c r="G9" s="208">
        <f t="shared" si="1"/>
        <v>5.25</v>
      </c>
      <c r="I9" s="6">
        <v>86.41</v>
      </c>
    </row>
    <row r="10" spans="1:9" ht="20.399999999999999" x14ac:dyDescent="0.25">
      <c r="A10" s="202">
        <v>96155</v>
      </c>
      <c r="B10" s="203" t="s">
        <v>15</v>
      </c>
      <c r="C10" s="204" t="s">
        <v>9</v>
      </c>
      <c r="D10" s="205" t="s">
        <v>118</v>
      </c>
      <c r="E10" s="209">
        <v>0.1071</v>
      </c>
      <c r="F10" s="208">
        <f t="shared" si="0"/>
        <v>63.28</v>
      </c>
      <c r="G10" s="208">
        <f t="shared" si="1"/>
        <v>6.78</v>
      </c>
      <c r="I10" s="6">
        <v>63.28</v>
      </c>
    </row>
    <row r="11" spans="1:9" ht="20.399999999999999" x14ac:dyDescent="0.25">
      <c r="A11" s="202">
        <v>96157</v>
      </c>
      <c r="B11" s="203" t="s">
        <v>16</v>
      </c>
      <c r="C11" s="204" t="s">
        <v>7</v>
      </c>
      <c r="D11" s="205" t="s">
        <v>118</v>
      </c>
      <c r="E11" s="209">
        <v>3.4099999999999998E-2</v>
      </c>
      <c r="F11" s="208">
        <f t="shared" si="0"/>
        <v>146.24</v>
      </c>
      <c r="G11" s="208">
        <f t="shared" si="1"/>
        <v>4.99</v>
      </c>
      <c r="I11" s="6">
        <v>146.24</v>
      </c>
    </row>
    <row r="12" spans="1:9" ht="30.6" x14ac:dyDescent="0.25">
      <c r="A12" s="202">
        <v>96463</v>
      </c>
      <c r="B12" s="203" t="s">
        <v>17</v>
      </c>
      <c r="C12" s="204" t="s">
        <v>7</v>
      </c>
      <c r="D12" s="205" t="s">
        <v>118</v>
      </c>
      <c r="E12" s="209">
        <v>4.19E-2</v>
      </c>
      <c r="F12" s="208">
        <f t="shared" si="0"/>
        <v>215.51</v>
      </c>
      <c r="G12" s="208">
        <f t="shared" si="1"/>
        <v>9.0299999999999994</v>
      </c>
      <c r="I12" s="6">
        <v>215.51</v>
      </c>
    </row>
    <row r="13" spans="1:9" ht="30.6" x14ac:dyDescent="0.25">
      <c r="A13" s="202">
        <v>96464</v>
      </c>
      <c r="B13" s="203" t="s">
        <v>18</v>
      </c>
      <c r="C13" s="204" t="s">
        <v>9</v>
      </c>
      <c r="D13" s="205" t="s">
        <v>118</v>
      </c>
      <c r="E13" s="209">
        <v>9.9000000000000005E-2</v>
      </c>
      <c r="F13" s="208">
        <f t="shared" si="0"/>
        <v>92.92</v>
      </c>
      <c r="G13" s="208">
        <f t="shared" si="1"/>
        <v>9.1999999999999993</v>
      </c>
      <c r="I13" s="6">
        <v>92.92</v>
      </c>
    </row>
    <row r="14" spans="1:9" ht="14.4" thickBot="1" x14ac:dyDescent="0.3">
      <c r="A14" s="30"/>
      <c r="B14" s="31"/>
      <c r="C14" s="32"/>
      <c r="D14" s="30"/>
      <c r="E14" s="30"/>
      <c r="F14" s="30"/>
      <c r="G14" s="30"/>
    </row>
    <row r="15" spans="1:9" ht="15" thickTop="1" thickBot="1" x14ac:dyDescent="0.3">
      <c r="A15" s="193" t="s">
        <v>48</v>
      </c>
      <c r="B15" s="194" t="s">
        <v>47</v>
      </c>
      <c r="C15" s="193" t="s">
        <v>39</v>
      </c>
      <c r="D15" s="195" t="s">
        <v>144</v>
      </c>
      <c r="E15" s="195" t="s">
        <v>144</v>
      </c>
      <c r="F15" s="196" t="s">
        <v>145</v>
      </c>
      <c r="G15" s="196" t="s">
        <v>146</v>
      </c>
    </row>
    <row r="16" spans="1:9" ht="21" thickTop="1" x14ac:dyDescent="0.25">
      <c r="A16" s="197" t="s">
        <v>266</v>
      </c>
      <c r="B16" s="198" t="s">
        <v>267</v>
      </c>
      <c r="C16" s="199" t="s">
        <v>3</v>
      </c>
      <c r="D16" s="197" t="s">
        <v>119</v>
      </c>
      <c r="E16" s="197" t="s">
        <v>119</v>
      </c>
      <c r="F16" s="200" t="s">
        <v>119</v>
      </c>
      <c r="G16" s="201">
        <f>+SUM(G17:G29)</f>
        <v>404.18</v>
      </c>
    </row>
    <row r="17" spans="1:9" x14ac:dyDescent="0.25">
      <c r="A17" s="202">
        <v>370</v>
      </c>
      <c r="B17" s="203" t="s">
        <v>19</v>
      </c>
      <c r="C17" s="204" t="s">
        <v>2</v>
      </c>
      <c r="D17" s="205" t="s">
        <v>120</v>
      </c>
      <c r="E17" s="209">
        <v>0.32479999999999998</v>
      </c>
      <c r="F17" s="208">
        <f>ROUND((I17*(1-$I$2)),2)</f>
        <v>85</v>
      </c>
      <c r="G17" s="208">
        <f t="shared" ref="G17:G29" si="2">+ROUND(F17*E17,2)</f>
        <v>27.61</v>
      </c>
      <c r="I17" s="6">
        <v>85</v>
      </c>
    </row>
    <row r="18" spans="1:9" x14ac:dyDescent="0.25">
      <c r="A18" s="202">
        <v>1106</v>
      </c>
      <c r="B18" s="203" t="s">
        <v>117</v>
      </c>
      <c r="C18" s="204" t="s">
        <v>20</v>
      </c>
      <c r="D18" s="205" t="s">
        <v>120</v>
      </c>
      <c r="E18" s="209">
        <v>56.6038</v>
      </c>
      <c r="F18" s="208">
        <f t="shared" ref="F18:F29" si="3">ROUND((I18*(1-$I$2)),2)</f>
        <v>0.87</v>
      </c>
      <c r="G18" s="208">
        <f t="shared" si="2"/>
        <v>49.25</v>
      </c>
      <c r="I18" s="6">
        <v>0.87</v>
      </c>
    </row>
    <row r="19" spans="1:9" ht="20.399999999999999" x14ac:dyDescent="0.25">
      <c r="A19" s="202">
        <v>4720</v>
      </c>
      <c r="B19" s="203" t="s">
        <v>21</v>
      </c>
      <c r="C19" s="204" t="s">
        <v>2</v>
      </c>
      <c r="D19" s="205" t="s">
        <v>118</v>
      </c>
      <c r="E19" s="209">
        <v>0.19980000000000001</v>
      </c>
      <c r="F19" s="208">
        <f t="shared" si="3"/>
        <v>83.27</v>
      </c>
      <c r="G19" s="208">
        <f t="shared" si="2"/>
        <v>16.64</v>
      </c>
      <c r="I19" s="6">
        <v>83.27</v>
      </c>
    </row>
    <row r="20" spans="1:9" ht="20.399999999999999" x14ac:dyDescent="0.25">
      <c r="A20" s="202">
        <v>5940</v>
      </c>
      <c r="B20" s="203" t="s">
        <v>98</v>
      </c>
      <c r="C20" s="204" t="s">
        <v>7</v>
      </c>
      <c r="D20" s="205" t="s">
        <v>118</v>
      </c>
      <c r="E20" s="209">
        <v>4.7999999999999996E-3</v>
      </c>
      <c r="F20" s="208">
        <f t="shared" si="3"/>
        <v>184.81</v>
      </c>
      <c r="G20" s="208">
        <f t="shared" si="2"/>
        <v>0.89</v>
      </c>
      <c r="I20" s="6">
        <v>184.81</v>
      </c>
    </row>
    <row r="21" spans="1:9" ht="20.399999999999999" x14ac:dyDescent="0.25">
      <c r="A21" s="202">
        <v>5942</v>
      </c>
      <c r="B21" s="203" t="s">
        <v>102</v>
      </c>
      <c r="C21" s="204" t="s">
        <v>9</v>
      </c>
      <c r="D21" s="205" t="s">
        <v>118</v>
      </c>
      <c r="E21" s="209">
        <v>1.7899999999999999E-2</v>
      </c>
      <c r="F21" s="208">
        <f t="shared" si="3"/>
        <v>78.790000000000006</v>
      </c>
      <c r="G21" s="208">
        <f t="shared" si="2"/>
        <v>1.41</v>
      </c>
      <c r="I21" s="6">
        <v>78.790000000000006</v>
      </c>
    </row>
    <row r="22" spans="1:9" ht="20.399999999999999" x14ac:dyDescent="0.25">
      <c r="A22" s="202">
        <v>7030</v>
      </c>
      <c r="B22" s="203" t="s">
        <v>22</v>
      </c>
      <c r="C22" s="204" t="s">
        <v>7</v>
      </c>
      <c r="D22" s="205" t="s">
        <v>121</v>
      </c>
      <c r="E22" s="209">
        <v>4.5499999999999999E-2</v>
      </c>
      <c r="F22" s="208">
        <f t="shared" si="3"/>
        <v>241.74</v>
      </c>
      <c r="G22" s="208">
        <f t="shared" si="2"/>
        <v>11</v>
      </c>
      <c r="I22" s="6">
        <v>241.74</v>
      </c>
    </row>
    <row r="23" spans="1:9" ht="20.399999999999999" x14ac:dyDescent="0.25">
      <c r="A23" s="202" t="s">
        <v>276</v>
      </c>
      <c r="B23" s="203" t="s">
        <v>23</v>
      </c>
      <c r="C23" s="204" t="s">
        <v>3</v>
      </c>
      <c r="D23" s="205" t="s">
        <v>120</v>
      </c>
      <c r="E23" s="206">
        <v>0.06</v>
      </c>
      <c r="F23" s="208">
        <f t="shared" si="3"/>
        <v>4129.22</v>
      </c>
      <c r="G23" s="208">
        <f t="shared" si="2"/>
        <v>247.75</v>
      </c>
      <c r="I23" s="6">
        <v>4129.22</v>
      </c>
    </row>
    <row r="24" spans="1:9" x14ac:dyDescent="0.25">
      <c r="A24" s="202">
        <v>88316</v>
      </c>
      <c r="B24" s="203" t="s">
        <v>24</v>
      </c>
      <c r="C24" s="204" t="s">
        <v>11</v>
      </c>
      <c r="D24" s="205" t="s">
        <v>120</v>
      </c>
      <c r="E24" s="209">
        <v>4.5499999999999999E-2</v>
      </c>
      <c r="F24" s="208">
        <f t="shared" si="3"/>
        <v>21.98</v>
      </c>
      <c r="G24" s="208">
        <f t="shared" si="2"/>
        <v>1</v>
      </c>
      <c r="I24" s="6">
        <v>21.98</v>
      </c>
    </row>
    <row r="25" spans="1:9" x14ac:dyDescent="0.25">
      <c r="A25" s="202">
        <v>90776</v>
      </c>
      <c r="B25" s="203" t="s">
        <v>113</v>
      </c>
      <c r="C25" s="204" t="s">
        <v>11</v>
      </c>
      <c r="D25" s="205" t="s">
        <v>120</v>
      </c>
      <c r="E25" s="209">
        <v>2.2700000000000001E-2</v>
      </c>
      <c r="F25" s="208">
        <f t="shared" si="3"/>
        <v>59.85</v>
      </c>
      <c r="G25" s="208">
        <f t="shared" si="2"/>
        <v>1.36</v>
      </c>
      <c r="I25" s="6">
        <v>59.85</v>
      </c>
    </row>
    <row r="26" spans="1:9" ht="20.399999999999999" x14ac:dyDescent="0.25">
      <c r="A26" s="202">
        <v>93433</v>
      </c>
      <c r="B26" s="203" t="s">
        <v>25</v>
      </c>
      <c r="C26" s="204" t="s">
        <v>7</v>
      </c>
      <c r="D26" s="205" t="s">
        <v>118</v>
      </c>
      <c r="E26" s="209">
        <v>1.7600000000000001E-2</v>
      </c>
      <c r="F26" s="208">
        <f t="shared" si="3"/>
        <v>2340.65</v>
      </c>
      <c r="G26" s="208">
        <f t="shared" si="2"/>
        <v>41.2</v>
      </c>
      <c r="I26" s="6">
        <v>2340.65</v>
      </c>
    </row>
    <row r="27" spans="1:9" ht="20.399999999999999" x14ac:dyDescent="0.25">
      <c r="A27" s="202">
        <v>93434</v>
      </c>
      <c r="B27" s="203" t="s">
        <v>104</v>
      </c>
      <c r="C27" s="204" t="s">
        <v>9</v>
      </c>
      <c r="D27" s="205" t="s">
        <v>118</v>
      </c>
      <c r="E27" s="209">
        <v>5.1000000000000004E-3</v>
      </c>
      <c r="F27" s="208">
        <f t="shared" si="3"/>
        <v>269.45</v>
      </c>
      <c r="G27" s="208">
        <f t="shared" si="2"/>
        <v>1.37</v>
      </c>
      <c r="I27" s="6">
        <v>269.45</v>
      </c>
    </row>
    <row r="28" spans="1:9" ht="20.399999999999999" x14ac:dyDescent="0.25">
      <c r="A28" s="202">
        <v>95872</v>
      </c>
      <c r="B28" s="203" t="s">
        <v>100</v>
      </c>
      <c r="C28" s="204" t="s">
        <v>7</v>
      </c>
      <c r="D28" s="205" t="s">
        <v>121</v>
      </c>
      <c r="E28" s="209">
        <v>1.7600000000000001E-2</v>
      </c>
      <c r="F28" s="208">
        <f t="shared" si="3"/>
        <v>263.91000000000003</v>
      </c>
      <c r="G28" s="208">
        <f t="shared" si="2"/>
        <v>4.6399999999999997</v>
      </c>
      <c r="I28" s="6">
        <v>263.91000000000003</v>
      </c>
    </row>
    <row r="29" spans="1:9" ht="20.399999999999999" x14ac:dyDescent="0.25">
      <c r="A29" s="202">
        <v>95873</v>
      </c>
      <c r="B29" s="203" t="s">
        <v>105</v>
      </c>
      <c r="C29" s="204" t="s">
        <v>9</v>
      </c>
      <c r="D29" s="205" t="s">
        <v>121</v>
      </c>
      <c r="E29" s="209">
        <v>5.1000000000000004E-3</v>
      </c>
      <c r="F29" s="208">
        <f t="shared" si="3"/>
        <v>11.34</v>
      </c>
      <c r="G29" s="208">
        <f t="shared" si="2"/>
        <v>0.06</v>
      </c>
      <c r="I29" s="6">
        <v>11.34</v>
      </c>
    </row>
    <row r="30" spans="1:9" ht="14.4" thickBot="1" x14ac:dyDescent="0.3">
      <c r="A30" s="30"/>
      <c r="B30" s="31"/>
      <c r="C30" s="32"/>
      <c r="D30" s="30"/>
      <c r="E30" s="30"/>
      <c r="F30" s="30"/>
      <c r="G30" s="30"/>
    </row>
    <row r="31" spans="1:9" ht="15" thickTop="1" thickBot="1" x14ac:dyDescent="0.3">
      <c r="A31" s="193" t="s">
        <v>48</v>
      </c>
      <c r="B31" s="194" t="s">
        <v>47</v>
      </c>
      <c r="C31" s="193" t="s">
        <v>39</v>
      </c>
      <c r="D31" s="195" t="s">
        <v>144</v>
      </c>
      <c r="E31" s="195" t="s">
        <v>144</v>
      </c>
      <c r="F31" s="196" t="s">
        <v>145</v>
      </c>
      <c r="G31" s="196" t="s">
        <v>146</v>
      </c>
    </row>
    <row r="32" spans="1:9" ht="21" thickTop="1" x14ac:dyDescent="0.25">
      <c r="A32" s="197" t="s">
        <v>147</v>
      </c>
      <c r="B32" s="198" t="s">
        <v>108</v>
      </c>
      <c r="C32" s="199" t="s">
        <v>1</v>
      </c>
      <c r="D32" s="197"/>
      <c r="E32" s="197"/>
      <c r="F32" s="200"/>
      <c r="G32" s="210">
        <f>+SUM(G33:G37)</f>
        <v>20.49</v>
      </c>
    </row>
    <row r="33" spans="1:9" ht="20.399999999999999" x14ac:dyDescent="0.25">
      <c r="A33" s="202">
        <v>5631</v>
      </c>
      <c r="B33" s="203" t="s">
        <v>35</v>
      </c>
      <c r="C33" s="204" t="s">
        <v>7</v>
      </c>
      <c r="D33" s="205">
        <v>3.2599999999999997E-2</v>
      </c>
      <c r="E33" s="209">
        <v>3.2599999999999997E-2</v>
      </c>
      <c r="F33" s="208">
        <f t="shared" ref="F33:F37" si="4">ROUND((I33*(1-$I$2)),2)</f>
        <v>214.76</v>
      </c>
      <c r="G33" s="208">
        <f t="shared" ref="G33:G37" si="5">+ROUND(F33*E33,2)</f>
        <v>7</v>
      </c>
      <c r="I33" s="6">
        <v>214.76</v>
      </c>
    </row>
    <row r="34" spans="1:9" ht="20.399999999999999" x14ac:dyDescent="0.25">
      <c r="A34" s="202">
        <v>5632</v>
      </c>
      <c r="B34" s="203" t="s">
        <v>36</v>
      </c>
      <c r="C34" s="204" t="s">
        <v>9</v>
      </c>
      <c r="D34" s="205">
        <v>8.9599999999999999E-2</v>
      </c>
      <c r="E34" s="209">
        <v>8.9599999999999999E-2</v>
      </c>
      <c r="F34" s="208">
        <f t="shared" si="4"/>
        <v>96.73</v>
      </c>
      <c r="G34" s="208">
        <f t="shared" si="5"/>
        <v>8.67</v>
      </c>
      <c r="I34" s="6">
        <v>96.73</v>
      </c>
    </row>
    <row r="35" spans="1:9" x14ac:dyDescent="0.25">
      <c r="A35" s="202">
        <v>88297</v>
      </c>
      <c r="B35" s="203" t="s">
        <v>110</v>
      </c>
      <c r="C35" s="204" t="s">
        <v>11</v>
      </c>
      <c r="D35" s="205">
        <v>0.13600000000000001</v>
      </c>
      <c r="E35" s="209">
        <v>0.13600000000000001</v>
      </c>
      <c r="F35" s="208">
        <f t="shared" si="4"/>
        <v>30.82</v>
      </c>
      <c r="G35" s="208">
        <f t="shared" si="5"/>
        <v>4.1900000000000004</v>
      </c>
      <c r="I35" s="6">
        <v>30.82</v>
      </c>
    </row>
    <row r="36" spans="1:9" ht="30.6" x14ac:dyDescent="0.25">
      <c r="A36" s="202">
        <v>91283</v>
      </c>
      <c r="B36" s="203" t="s">
        <v>99</v>
      </c>
      <c r="C36" s="204" t="s">
        <v>7</v>
      </c>
      <c r="D36" s="205">
        <v>5.2400000000000002E-2</v>
      </c>
      <c r="E36" s="209">
        <v>5.2400000000000002E-2</v>
      </c>
      <c r="F36" s="208">
        <f t="shared" si="4"/>
        <v>10.36</v>
      </c>
      <c r="G36" s="208">
        <f t="shared" si="5"/>
        <v>0.54</v>
      </c>
      <c r="I36" s="6">
        <v>10.36</v>
      </c>
    </row>
    <row r="37" spans="1:9" ht="30.6" x14ac:dyDescent="0.25">
      <c r="A37" s="202">
        <v>91285</v>
      </c>
      <c r="B37" s="203" t="s">
        <v>103</v>
      </c>
      <c r="C37" s="204" t="s">
        <v>9</v>
      </c>
      <c r="D37" s="205">
        <v>8.3599999999999994E-2</v>
      </c>
      <c r="E37" s="209">
        <v>8.3599999999999994E-2</v>
      </c>
      <c r="F37" s="208">
        <f t="shared" si="4"/>
        <v>1.04</v>
      </c>
      <c r="G37" s="208">
        <f t="shared" si="5"/>
        <v>0.09</v>
      </c>
      <c r="I37" s="6">
        <v>1.04</v>
      </c>
    </row>
    <row r="38" spans="1:9" ht="14.4" thickBot="1" x14ac:dyDescent="0.3"/>
    <row r="39" spans="1:9" ht="15" thickTop="1" thickBot="1" x14ac:dyDescent="0.3">
      <c r="A39" s="193" t="s">
        <v>48</v>
      </c>
      <c r="B39" s="194" t="s">
        <v>47</v>
      </c>
      <c r="C39" s="193" t="s">
        <v>39</v>
      </c>
      <c r="D39" s="195" t="s">
        <v>144</v>
      </c>
      <c r="E39" s="195" t="s">
        <v>144</v>
      </c>
      <c r="F39" s="196" t="s">
        <v>145</v>
      </c>
      <c r="G39" s="193" t="s">
        <v>146</v>
      </c>
    </row>
    <row r="40" spans="1:9" ht="14.4" thickTop="1" x14ac:dyDescent="0.25">
      <c r="A40" s="197" t="s">
        <v>153</v>
      </c>
      <c r="B40" s="198" t="s">
        <v>154</v>
      </c>
      <c r="C40" s="199" t="s">
        <v>1</v>
      </c>
      <c r="D40" s="197"/>
      <c r="E40" s="197"/>
      <c r="F40" s="200"/>
      <c r="G40" s="210">
        <f>+SUM(G41:G48)</f>
        <v>5.7299999999999995</v>
      </c>
    </row>
    <row r="41" spans="1:9" ht="20.399999999999999" x14ac:dyDescent="0.25">
      <c r="A41" s="202">
        <v>5839</v>
      </c>
      <c r="B41" s="203" t="s">
        <v>29</v>
      </c>
      <c r="C41" s="204" t="s">
        <v>7</v>
      </c>
      <c r="D41" s="205" t="s">
        <v>118</v>
      </c>
      <c r="E41" s="209">
        <v>2E-3</v>
      </c>
      <c r="F41" s="208">
        <f t="shared" ref="F41:F45" si="6">ROUND((I41*(1-$I$2)),2)</f>
        <v>11.41</v>
      </c>
      <c r="G41" s="208">
        <f t="shared" ref="G41:G45" si="7">+ROUND(F41*E41,2)</f>
        <v>0.02</v>
      </c>
      <c r="I41" s="6">
        <v>11.41</v>
      </c>
    </row>
    <row r="42" spans="1:9" ht="20.399999999999999" x14ac:dyDescent="0.25">
      <c r="A42" s="202">
        <v>5841</v>
      </c>
      <c r="B42" s="203" t="s">
        <v>101</v>
      </c>
      <c r="C42" s="204" t="s">
        <v>9</v>
      </c>
      <c r="D42" s="205" t="s">
        <v>118</v>
      </c>
      <c r="E42" s="209">
        <v>4.0000000000000001E-3</v>
      </c>
      <c r="F42" s="208">
        <f t="shared" si="6"/>
        <v>5.74</v>
      </c>
      <c r="G42" s="208">
        <f t="shared" si="7"/>
        <v>0.02</v>
      </c>
      <c r="I42" s="6">
        <v>5.74</v>
      </c>
    </row>
    <row r="43" spans="1:9" x14ac:dyDescent="0.25">
      <c r="A43" s="202" t="s">
        <v>276</v>
      </c>
      <c r="B43" s="203" t="s">
        <v>247</v>
      </c>
      <c r="C43" s="204" t="s">
        <v>20</v>
      </c>
      <c r="D43" s="205">
        <v>1.2</v>
      </c>
      <c r="E43" s="209">
        <v>1.2</v>
      </c>
      <c r="F43" s="208">
        <f t="shared" si="6"/>
        <v>3.9</v>
      </c>
      <c r="G43" s="208">
        <f t="shared" si="7"/>
        <v>4.68</v>
      </c>
      <c r="I43" s="6">
        <v>3.9033799999999998</v>
      </c>
    </row>
    <row r="44" spans="1:9" ht="30.6" x14ac:dyDescent="0.25">
      <c r="A44" s="202">
        <v>83362</v>
      </c>
      <c r="B44" s="203" t="s">
        <v>28</v>
      </c>
      <c r="C44" s="204" t="s">
        <v>7</v>
      </c>
      <c r="D44" s="205" t="s">
        <v>121</v>
      </c>
      <c r="E44" s="209">
        <v>4.0000000000000002E-4</v>
      </c>
      <c r="F44" s="208">
        <f t="shared" si="6"/>
        <v>258.70999999999998</v>
      </c>
      <c r="G44" s="208">
        <f t="shared" si="7"/>
        <v>0.1</v>
      </c>
      <c r="I44" s="6">
        <v>258.70999999999998</v>
      </c>
    </row>
    <row r="45" spans="1:9" x14ac:dyDescent="0.25">
      <c r="A45" s="202">
        <v>88316</v>
      </c>
      <c r="B45" s="203" t="s">
        <v>24</v>
      </c>
      <c r="C45" s="204" t="s">
        <v>11</v>
      </c>
      <c r="D45" s="205" t="s">
        <v>120</v>
      </c>
      <c r="E45" s="209">
        <v>5.4999999999999997E-3</v>
      </c>
      <c r="F45" s="208">
        <f t="shared" si="6"/>
        <v>21.98</v>
      </c>
      <c r="G45" s="208">
        <f t="shared" si="7"/>
        <v>0.12</v>
      </c>
      <c r="I45" s="6">
        <v>21.98</v>
      </c>
    </row>
    <row r="46" spans="1:9" ht="20.399999999999999" x14ac:dyDescent="0.25">
      <c r="A46" s="202">
        <v>89035</v>
      </c>
      <c r="B46" s="203" t="s">
        <v>30</v>
      </c>
      <c r="C46" s="204" t="s">
        <v>7</v>
      </c>
      <c r="D46" s="205" t="s">
        <v>118</v>
      </c>
      <c r="E46" s="209">
        <v>1.6999999999999999E-3</v>
      </c>
      <c r="F46" s="208">
        <f t="shared" ref="F46:F48" si="8">ROUND((I46*(1-$I$2)),2)</f>
        <v>136.04</v>
      </c>
      <c r="G46" s="208">
        <f t="shared" ref="G46:G48" si="9">+ROUND(F46*E46,2)</f>
        <v>0.23</v>
      </c>
      <c r="I46" s="6">
        <v>136.04</v>
      </c>
    </row>
    <row r="47" spans="1:9" ht="20.399999999999999" x14ac:dyDescent="0.25">
      <c r="A47" s="202">
        <v>89036</v>
      </c>
      <c r="B47" s="203" t="s">
        <v>31</v>
      </c>
      <c r="C47" s="204" t="s">
        <v>9</v>
      </c>
      <c r="D47" s="205" t="s">
        <v>118</v>
      </c>
      <c r="E47" s="209">
        <v>3.8E-3</v>
      </c>
      <c r="F47" s="208">
        <f t="shared" si="8"/>
        <v>57.8</v>
      </c>
      <c r="G47" s="208">
        <f t="shared" si="9"/>
        <v>0.22</v>
      </c>
      <c r="I47" s="6">
        <v>57.8</v>
      </c>
    </row>
    <row r="48" spans="1:9" ht="30.6" x14ac:dyDescent="0.25">
      <c r="A48" s="202">
        <v>91486</v>
      </c>
      <c r="B48" s="203" t="s">
        <v>32</v>
      </c>
      <c r="C48" s="204" t="s">
        <v>9</v>
      </c>
      <c r="D48" s="205" t="s">
        <v>121</v>
      </c>
      <c r="E48" s="209">
        <v>5.1000000000000004E-3</v>
      </c>
      <c r="F48" s="208">
        <f t="shared" si="8"/>
        <v>67.12</v>
      </c>
      <c r="G48" s="208">
        <f t="shared" si="9"/>
        <v>0.34</v>
      </c>
      <c r="I48" s="6">
        <v>67.12</v>
      </c>
    </row>
    <row r="49" spans="1:9" ht="14.4" thickBot="1" x14ac:dyDescent="0.3">
      <c r="A49" s="27"/>
      <c r="B49" s="25"/>
      <c r="C49" s="26"/>
      <c r="D49" s="24"/>
      <c r="E49" s="29"/>
      <c r="F49" s="28"/>
      <c r="G49" s="28"/>
    </row>
    <row r="50" spans="1:9" ht="15" thickTop="1" thickBot="1" x14ac:dyDescent="0.3">
      <c r="A50" s="193" t="s">
        <v>48</v>
      </c>
      <c r="B50" s="194" t="s">
        <v>47</v>
      </c>
      <c r="C50" s="193" t="s">
        <v>39</v>
      </c>
      <c r="D50" s="195" t="s">
        <v>144</v>
      </c>
      <c r="E50" s="195" t="s">
        <v>144</v>
      </c>
      <c r="F50" s="196" t="s">
        <v>145</v>
      </c>
      <c r="G50" s="193" t="s">
        <v>146</v>
      </c>
    </row>
    <row r="51" spans="1:9" ht="14.4" thickTop="1" x14ac:dyDescent="0.25">
      <c r="A51" s="197" t="s">
        <v>244</v>
      </c>
      <c r="B51" s="198" t="s">
        <v>245</v>
      </c>
      <c r="C51" s="199" t="s">
        <v>1</v>
      </c>
      <c r="D51" s="197"/>
      <c r="E51" s="197"/>
      <c r="F51" s="200"/>
      <c r="G51" s="210">
        <f>+SUM(G52:G59)</f>
        <v>2.14</v>
      </c>
    </row>
    <row r="52" spans="1:9" ht="22.8" customHeight="1" x14ac:dyDescent="0.25">
      <c r="A52" s="202">
        <v>5839</v>
      </c>
      <c r="B52" s="203" t="s">
        <v>29</v>
      </c>
      <c r="C52" s="204" t="s">
        <v>7</v>
      </c>
      <c r="D52" s="205">
        <v>3.2599999999999997E-2</v>
      </c>
      <c r="E52" s="209">
        <v>2E-3</v>
      </c>
      <c r="F52" s="208">
        <f t="shared" ref="F52:F56" si="10">ROUND((I52*(1-$I$2)),2)</f>
        <v>11.41</v>
      </c>
      <c r="G52" s="208">
        <f t="shared" ref="G52:G56" si="11">+ROUND(F52*E52,2)</f>
        <v>0.02</v>
      </c>
      <c r="I52" s="6">
        <v>11.41</v>
      </c>
    </row>
    <row r="53" spans="1:9" ht="24.6" customHeight="1" x14ac:dyDescent="0.25">
      <c r="A53" s="202">
        <v>5841</v>
      </c>
      <c r="B53" s="203" t="s">
        <v>101</v>
      </c>
      <c r="C53" s="204" t="s">
        <v>9</v>
      </c>
      <c r="D53" s="205">
        <v>8.9599999999999999E-2</v>
      </c>
      <c r="E53" s="209">
        <v>4.0000000000000001E-3</v>
      </c>
      <c r="F53" s="208">
        <f t="shared" si="10"/>
        <v>5.74</v>
      </c>
      <c r="G53" s="208">
        <f t="shared" si="11"/>
        <v>0.02</v>
      </c>
      <c r="I53" s="6">
        <v>5.74</v>
      </c>
    </row>
    <row r="54" spans="1:9" x14ac:dyDescent="0.25">
      <c r="A54" s="202" t="s">
        <v>278</v>
      </c>
      <c r="B54" s="203" t="s">
        <v>246</v>
      </c>
      <c r="C54" s="204" t="s">
        <v>116</v>
      </c>
      <c r="D54" s="205">
        <v>0.13600000000000001</v>
      </c>
      <c r="E54" s="209">
        <v>0.45</v>
      </c>
      <c r="F54" s="208">
        <f t="shared" si="10"/>
        <v>2.58</v>
      </c>
      <c r="G54" s="208">
        <f t="shared" si="11"/>
        <v>1.1599999999999999</v>
      </c>
      <c r="I54" s="6">
        <v>2.57708</v>
      </c>
    </row>
    <row r="55" spans="1:9" ht="31.8" customHeight="1" x14ac:dyDescent="0.25">
      <c r="A55" s="202">
        <v>83362</v>
      </c>
      <c r="B55" s="203" t="s">
        <v>28</v>
      </c>
      <c r="C55" s="204" t="s">
        <v>7</v>
      </c>
      <c r="D55" s="205">
        <v>5.2400000000000002E-2</v>
      </c>
      <c r="E55" s="209">
        <v>1E-4</v>
      </c>
      <c r="F55" s="208">
        <f t="shared" si="10"/>
        <v>258.70999999999998</v>
      </c>
      <c r="G55" s="208">
        <f t="shared" si="11"/>
        <v>0.03</v>
      </c>
      <c r="I55" s="6">
        <v>258.70999999999998</v>
      </c>
    </row>
    <row r="56" spans="1:9" x14ac:dyDescent="0.25">
      <c r="A56" s="202">
        <v>88316</v>
      </c>
      <c r="B56" s="203" t="s">
        <v>24</v>
      </c>
      <c r="C56" s="204" t="s">
        <v>11</v>
      </c>
      <c r="D56" s="205">
        <v>8.3599999999999994E-2</v>
      </c>
      <c r="E56" s="209">
        <v>5.4999999999999997E-3</v>
      </c>
      <c r="F56" s="208">
        <f t="shared" si="10"/>
        <v>21.98</v>
      </c>
      <c r="G56" s="208">
        <f t="shared" si="11"/>
        <v>0.12</v>
      </c>
      <c r="I56" s="6">
        <v>21.98</v>
      </c>
    </row>
    <row r="57" spans="1:9" ht="26.4" customHeight="1" x14ac:dyDescent="0.25">
      <c r="A57" s="202">
        <v>89035</v>
      </c>
      <c r="B57" s="203" t="s">
        <v>30</v>
      </c>
      <c r="C57" s="204" t="s">
        <v>7</v>
      </c>
      <c r="D57" s="211"/>
      <c r="E57" s="211">
        <v>1.6999999999999999E-3</v>
      </c>
      <c r="F57" s="208">
        <f t="shared" ref="F57:F59" si="12">ROUND((I57*(1-$I$2)),2)</f>
        <v>136.04</v>
      </c>
      <c r="G57" s="208">
        <f t="shared" ref="G57:G59" si="13">+ROUND(F57*E57,2)</f>
        <v>0.23</v>
      </c>
      <c r="I57" s="6">
        <v>136.04</v>
      </c>
    </row>
    <row r="58" spans="1:9" ht="23.4" customHeight="1" x14ac:dyDescent="0.25">
      <c r="A58" s="202">
        <v>89036</v>
      </c>
      <c r="B58" s="203" t="s">
        <v>31</v>
      </c>
      <c r="C58" s="204" t="s">
        <v>9</v>
      </c>
      <c r="D58" s="211"/>
      <c r="E58" s="211">
        <v>3.8E-3</v>
      </c>
      <c r="F58" s="208">
        <f t="shared" si="12"/>
        <v>57.8</v>
      </c>
      <c r="G58" s="208">
        <f t="shared" si="13"/>
        <v>0.22</v>
      </c>
      <c r="I58" s="6">
        <v>57.8</v>
      </c>
    </row>
    <row r="59" spans="1:9" ht="30.6" customHeight="1" x14ac:dyDescent="0.25">
      <c r="A59" s="202">
        <v>91486</v>
      </c>
      <c r="B59" s="203" t="s">
        <v>32</v>
      </c>
      <c r="C59" s="204" t="s">
        <v>9</v>
      </c>
      <c r="D59" s="211"/>
      <c r="E59" s="211">
        <v>5.1000000000000004E-3</v>
      </c>
      <c r="F59" s="208">
        <f t="shared" si="12"/>
        <v>67.12</v>
      </c>
      <c r="G59" s="208">
        <f t="shared" si="13"/>
        <v>0.34</v>
      </c>
      <c r="I59" s="6">
        <v>67.12</v>
      </c>
    </row>
  </sheetData>
  <printOptions horizontalCentered="1" verticalCentered="1"/>
  <pageMargins left="0.23622047244094491" right="0.23622047244094491" top="0.74803149606299213" bottom="0.74803149606299213" header="0.31496062992125984" footer="0.31496062992125984"/>
  <pageSetup paperSize="9" scale="78" fitToHeight="0" orientation="portrait" horizontalDpi="4294967293" r:id="rId1"/>
  <rowBreaks count="1" manualBreakCount="1">
    <brk id="38" max="6" man="1"/>
  </rowBreaks>
  <ignoredErrors>
    <ignoredError sqref="G2:G3"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1"/>
  <sheetViews>
    <sheetView view="pageBreakPreview" topLeftCell="A13" zoomScaleNormal="100" zoomScaleSheetLayoutView="100" workbookViewId="0">
      <selection activeCell="F23" sqref="F23"/>
    </sheetView>
  </sheetViews>
  <sheetFormatPr defaultColWidth="9.109375" defaultRowHeight="13.2" x14ac:dyDescent="0.3"/>
  <cols>
    <col min="1" max="1" width="11.109375" style="96" bestFit="1" customWidth="1"/>
    <col min="2" max="2" width="13.33203125" style="94" customWidth="1"/>
    <col min="3" max="3" width="44.88671875" style="94" customWidth="1"/>
    <col min="4" max="4" width="9.109375" style="94"/>
    <col min="5" max="5" width="10" style="94" customWidth="1"/>
    <col min="6" max="6" width="9.109375" style="96"/>
    <col min="7" max="7" width="8.6640625" style="96" bestFit="1" customWidth="1"/>
    <col min="8" max="8" width="9.109375" style="96"/>
    <col min="9" max="9" width="14.5546875" style="96" customWidth="1"/>
    <col min="10" max="16384" width="9.109375" style="20"/>
  </cols>
  <sheetData>
    <row r="1" spans="1:9" ht="13.8" thickBot="1" x14ac:dyDescent="0.35">
      <c r="A1" s="278" t="s">
        <v>204</v>
      </c>
      <c r="B1" s="279"/>
      <c r="C1" s="279"/>
      <c r="D1" s="279"/>
      <c r="E1" s="279"/>
      <c r="F1" s="279"/>
      <c r="G1" s="279"/>
      <c r="H1" s="279"/>
      <c r="I1" s="279"/>
    </row>
    <row r="2" spans="1:9" x14ac:dyDescent="0.2">
      <c r="B2" s="97" t="s">
        <v>205</v>
      </c>
      <c r="C2" s="98"/>
      <c r="D2" s="99"/>
      <c r="E2" s="100"/>
    </row>
    <row r="3" spans="1:9" x14ac:dyDescent="0.2">
      <c r="B3" s="97" t="s">
        <v>206</v>
      </c>
      <c r="C3" s="98"/>
      <c r="D3" s="99"/>
      <c r="E3" s="101"/>
    </row>
    <row r="4" spans="1:9" x14ac:dyDescent="0.2">
      <c r="B4" s="102"/>
      <c r="C4" s="99"/>
      <c r="D4" s="99"/>
      <c r="E4" s="103"/>
    </row>
    <row r="5" spans="1:9" x14ac:dyDescent="0.2">
      <c r="B5" s="102"/>
      <c r="C5" s="99"/>
      <c r="D5" s="99"/>
      <c r="E5" s="103"/>
    </row>
    <row r="6" spans="1:9" x14ac:dyDescent="0.2">
      <c r="B6" s="104"/>
      <c r="C6" s="99"/>
      <c r="D6" s="99"/>
      <c r="E6" s="100"/>
    </row>
    <row r="7" spans="1:9" x14ac:dyDescent="0.2">
      <c r="B7" s="280" t="s">
        <v>207</v>
      </c>
      <c r="C7" s="280"/>
      <c r="D7" s="280"/>
      <c r="E7" s="280"/>
      <c r="F7" s="280"/>
      <c r="G7" s="280"/>
      <c r="H7" s="280"/>
      <c r="I7" s="280"/>
    </row>
    <row r="8" spans="1:9" x14ac:dyDescent="0.2">
      <c r="B8" s="105"/>
      <c r="C8" s="106"/>
      <c r="D8" s="106"/>
      <c r="E8" s="107"/>
    </row>
    <row r="9" spans="1:9" x14ac:dyDescent="0.3">
      <c r="B9" s="108" t="s">
        <v>208</v>
      </c>
      <c r="C9" s="284" t="s">
        <v>209</v>
      </c>
      <c r="D9" s="284"/>
      <c r="E9" s="284"/>
      <c r="F9" s="284"/>
      <c r="G9" s="284"/>
      <c r="H9" s="284"/>
      <c r="I9" s="284"/>
    </row>
    <row r="10" spans="1:9" x14ac:dyDescent="0.3">
      <c r="B10" s="108"/>
      <c r="C10" s="285"/>
      <c r="D10" s="285"/>
      <c r="E10" s="285"/>
      <c r="F10" s="285"/>
      <c r="G10" s="285"/>
      <c r="H10" s="285"/>
      <c r="I10" s="285"/>
    </row>
    <row r="11" spans="1:9" ht="20.399999999999999" x14ac:dyDescent="0.3">
      <c r="B11" s="109" t="s">
        <v>82</v>
      </c>
      <c r="C11" s="110" t="s">
        <v>210</v>
      </c>
      <c r="D11" s="110" t="s">
        <v>211</v>
      </c>
      <c r="E11" s="111" t="s">
        <v>212</v>
      </c>
      <c r="F11" s="110" t="s">
        <v>213</v>
      </c>
      <c r="G11" s="110" t="s">
        <v>214</v>
      </c>
      <c r="H11" s="110" t="s">
        <v>215</v>
      </c>
      <c r="I11" s="112" t="s">
        <v>216</v>
      </c>
    </row>
    <row r="12" spans="1:9" x14ac:dyDescent="0.3">
      <c r="B12" s="113">
        <v>45139</v>
      </c>
      <c r="C12" s="114" t="s">
        <v>217</v>
      </c>
      <c r="D12" s="114" t="s">
        <v>277</v>
      </c>
      <c r="E12" s="114">
        <v>3.0774599999999999</v>
      </c>
      <c r="F12" s="115">
        <v>0.18</v>
      </c>
      <c r="G12" s="116">
        <v>1.6500000000000001E-2</v>
      </c>
      <c r="H12" s="116">
        <v>7.5999999999999998E-2</v>
      </c>
      <c r="I12" s="117">
        <f>+E12/(1-SUM(F12:H12))</f>
        <v>4.2301855670103086</v>
      </c>
    </row>
    <row r="16" spans="1:9" s="95" customFormat="1" ht="20.399999999999999" x14ac:dyDescent="0.3">
      <c r="A16" s="118" t="s">
        <v>281</v>
      </c>
      <c r="B16" s="118">
        <v>4011410</v>
      </c>
      <c r="C16" s="119" t="s">
        <v>225</v>
      </c>
      <c r="D16" s="120" t="s">
        <v>218</v>
      </c>
      <c r="E16" s="121">
        <f>+ROUND(G16,2)</f>
        <v>10000</v>
      </c>
      <c r="F16" s="212"/>
      <c r="G16" s="212">
        <v>10000</v>
      </c>
      <c r="H16" s="218">
        <v>4.17</v>
      </c>
      <c r="I16" s="121">
        <f>+ROUND(H16*E16,2)</f>
        <v>41700</v>
      </c>
    </row>
    <row r="17" spans="1:9" s="95" customFormat="1" ht="40.799999999999997" x14ac:dyDescent="0.3">
      <c r="A17" s="118" t="s">
        <v>219</v>
      </c>
      <c r="B17" s="122">
        <v>100974</v>
      </c>
      <c r="C17" s="123" t="s">
        <v>123</v>
      </c>
      <c r="D17" s="118" t="s">
        <v>2</v>
      </c>
      <c r="E17" s="121">
        <f t="shared" ref="E17:E19" si="0">+ROUND(G17,2)</f>
        <v>165</v>
      </c>
      <c r="F17" s="213">
        <f>0.015*1.1</f>
        <v>1.6500000000000001E-2</v>
      </c>
      <c r="G17" s="214">
        <f>+F17*G16</f>
        <v>165</v>
      </c>
      <c r="H17" s="216">
        <v>8.48</v>
      </c>
      <c r="I17" s="121">
        <f t="shared" ref="I17:I21" si="1">+ROUND(H17*E17,2)</f>
        <v>1399.2</v>
      </c>
    </row>
    <row r="18" spans="1:9" s="95" customFormat="1" ht="30.6" x14ac:dyDescent="0.3">
      <c r="A18" s="118" t="s">
        <v>219</v>
      </c>
      <c r="B18" s="118">
        <v>95875</v>
      </c>
      <c r="C18" s="123" t="s">
        <v>122</v>
      </c>
      <c r="D18" s="118" t="s">
        <v>4</v>
      </c>
      <c r="E18" s="121">
        <f t="shared" si="0"/>
        <v>4950</v>
      </c>
      <c r="F18" s="215">
        <v>30</v>
      </c>
      <c r="G18" s="216">
        <f>+F18*G17</f>
        <v>4950</v>
      </c>
      <c r="H18" s="216">
        <v>2.4</v>
      </c>
      <c r="I18" s="121">
        <f t="shared" si="1"/>
        <v>11880</v>
      </c>
    </row>
    <row r="19" spans="1:9" s="95" customFormat="1" ht="30.6" x14ac:dyDescent="0.3">
      <c r="A19" s="118" t="s">
        <v>220</v>
      </c>
      <c r="B19" s="118" t="s">
        <v>221</v>
      </c>
      <c r="C19" s="123" t="s">
        <v>222</v>
      </c>
      <c r="D19" s="118" t="s">
        <v>223</v>
      </c>
      <c r="E19" s="121">
        <f t="shared" si="0"/>
        <v>33.6</v>
      </c>
      <c r="F19" s="215">
        <v>3.3600000000000001E-3</v>
      </c>
      <c r="G19" s="216">
        <f>+F19*G16</f>
        <v>33.6</v>
      </c>
      <c r="H19" s="216">
        <f>+$I$12*1000</f>
        <v>4230.1855670103087</v>
      </c>
      <c r="I19" s="121">
        <f t="shared" si="1"/>
        <v>142134.24</v>
      </c>
    </row>
    <row r="20" spans="1:9" s="95" customFormat="1" ht="30.6" x14ac:dyDescent="0.3">
      <c r="A20" s="118" t="s">
        <v>219</v>
      </c>
      <c r="B20" s="118">
        <v>102330</v>
      </c>
      <c r="C20" s="123" t="s">
        <v>124</v>
      </c>
      <c r="D20" s="118" t="s">
        <v>26</v>
      </c>
      <c r="E20" s="121">
        <f>+G19*30</f>
        <v>1008</v>
      </c>
      <c r="F20" s="215"/>
      <c r="G20" s="216">
        <f>+ROUND(E20,2)</f>
        <v>1008</v>
      </c>
      <c r="H20" s="216">
        <v>1.38</v>
      </c>
      <c r="I20" s="121">
        <f t="shared" si="1"/>
        <v>1391.04</v>
      </c>
    </row>
    <row r="21" spans="1:9" s="95" customFormat="1" ht="40.799999999999997" x14ac:dyDescent="0.3">
      <c r="A21" s="118" t="s">
        <v>219</v>
      </c>
      <c r="B21" s="118">
        <v>102331</v>
      </c>
      <c r="C21" s="123" t="s">
        <v>125</v>
      </c>
      <c r="D21" s="118" t="s">
        <v>26</v>
      </c>
      <c r="E21" s="121">
        <f>+(F21-30)*G19</f>
        <v>9072</v>
      </c>
      <c r="F21" s="215">
        <v>300</v>
      </c>
      <c r="G21" s="216">
        <f>+ROUND(E21,2)</f>
        <v>9072</v>
      </c>
      <c r="H21" s="216">
        <v>0.54</v>
      </c>
      <c r="I21" s="121">
        <f t="shared" si="1"/>
        <v>4898.88</v>
      </c>
    </row>
    <row r="22" spans="1:9" s="95" customFormat="1" ht="13.8" x14ac:dyDescent="0.3">
      <c r="A22" s="118" t="s">
        <v>219</v>
      </c>
      <c r="B22" s="118">
        <v>95878</v>
      </c>
      <c r="C22" s="123" t="s">
        <v>230</v>
      </c>
      <c r="D22" s="118" t="s">
        <v>26</v>
      </c>
      <c r="E22" s="121">
        <f>+(F22)*E16*22.5/1000</f>
        <v>12975.75</v>
      </c>
      <c r="F22" s="217">
        <v>57.67</v>
      </c>
      <c r="G22" s="216">
        <f>+ROUND(E22,2)</f>
        <v>12975.75</v>
      </c>
      <c r="H22" s="216">
        <v>1.61</v>
      </c>
      <c r="I22" s="121">
        <f t="shared" ref="I22" si="2">+ROUND(H22*E22,2)</f>
        <v>20890.96</v>
      </c>
    </row>
    <row r="23" spans="1:9" s="95" customFormat="1" ht="13.8" x14ac:dyDescent="0.3">
      <c r="A23" s="96"/>
      <c r="B23" s="94"/>
      <c r="C23" s="94"/>
      <c r="D23" s="94"/>
      <c r="E23" s="94"/>
      <c r="F23" s="96"/>
      <c r="G23" s="96"/>
      <c r="H23" s="96"/>
      <c r="I23" s="219">
        <f>+SUM(I16:I22)</f>
        <v>224294.32</v>
      </c>
    </row>
    <row r="24" spans="1:9" s="95" customFormat="1" ht="13.8" x14ac:dyDescent="0.3">
      <c r="A24" s="96"/>
      <c r="B24" s="94"/>
      <c r="C24" s="94"/>
      <c r="D24" s="94"/>
      <c r="E24" s="281" t="s">
        <v>224</v>
      </c>
      <c r="F24" s="282"/>
      <c r="G24" s="282"/>
      <c r="H24" s="283"/>
      <c r="I24" s="220">
        <f>+I23/E16</f>
        <v>22.429432000000002</v>
      </c>
    </row>
    <row r="26" spans="1:9" x14ac:dyDescent="0.3">
      <c r="B26" s="94" t="s">
        <v>226</v>
      </c>
      <c r="C26" s="94" t="s">
        <v>280</v>
      </c>
      <c r="D26" s="94">
        <v>546.56200000000001</v>
      </c>
      <c r="E26" s="94">
        <v>555.55100000000004</v>
      </c>
      <c r="F26" s="96" t="s">
        <v>227</v>
      </c>
      <c r="G26" s="124">
        <f>+(E26-D26)/D26</f>
        <v>1.6446441574789378E-2</v>
      </c>
    </row>
    <row r="30" spans="1:9" x14ac:dyDescent="0.2">
      <c r="B30" s="33"/>
      <c r="C30" s="33"/>
      <c r="D30" s="33"/>
      <c r="E30" s="33"/>
    </row>
    <row r="31" spans="1:9" x14ac:dyDescent="0.2">
      <c r="B31" s="33"/>
      <c r="C31" s="33"/>
      <c r="D31" s="33"/>
      <c r="E31" s="33"/>
    </row>
  </sheetData>
  <mergeCells count="4">
    <mergeCell ref="A1:I1"/>
    <mergeCell ref="B7:I7"/>
    <mergeCell ref="E24:H24"/>
    <mergeCell ref="C9:I10"/>
  </mergeCells>
  <conditionalFormatting sqref="B17:B18">
    <cfRule type="containsText" dxfId="11" priority="3" operator="containsText" text="CPU">
      <formula>NOT(ISERROR(SEARCH("CPU",B17)))</formula>
    </cfRule>
  </conditionalFormatting>
  <conditionalFormatting sqref="B16">
    <cfRule type="containsText" dxfId="10" priority="5" operator="containsText" text="CPU">
      <formula>NOT(ISERROR(SEARCH("CPU",B16)))</formula>
    </cfRule>
  </conditionalFormatting>
  <conditionalFormatting sqref="B19:B21">
    <cfRule type="containsText" dxfId="9" priority="2" operator="containsText" text="CPU">
      <formula>NOT(ISERROR(SEARCH("CPU",B19)))</formula>
    </cfRule>
  </conditionalFormatting>
  <conditionalFormatting sqref="B22">
    <cfRule type="containsText" dxfId="8" priority="1" operator="containsText" text="CPU">
      <formula>NOT(ISERROR(SEARCH("CPU",B22)))</formula>
    </cfRule>
  </conditionalFormatting>
  <printOptions horizontalCentered="1" verticalCentered="1"/>
  <pageMargins left="0.51181102362204722" right="0.51181102362204722" top="0.78740157480314965" bottom="0.78740157480314965" header="0.31496062992125984" footer="0.31496062992125984"/>
  <pageSetup paperSize="9" orientation="landscape" horizontalDpi="4294967293" r:id="rId1"/>
  <drawing r:id="rId2"/>
  <legacyDrawing r:id="rId3"/>
  <oleObjects>
    <mc:AlternateContent xmlns:mc="http://schemas.openxmlformats.org/markup-compatibility/2006">
      <mc:Choice Requires="x14">
        <oleObject shapeId="8193" r:id="rId4">
          <objectPr defaultSize="0" autoPict="0" r:id="rId5">
            <anchor moveWithCells="1" sizeWithCells="1">
              <from>
                <xdr:col>1</xdr:col>
                <xdr:colOff>182880</xdr:colOff>
                <xdr:row>1</xdr:row>
                <xdr:rowOff>76200</xdr:rowOff>
              </from>
              <to>
                <xdr:col>1</xdr:col>
                <xdr:colOff>533400</xdr:colOff>
                <xdr:row>4</xdr:row>
                <xdr:rowOff>68580</xdr:rowOff>
              </to>
            </anchor>
          </objectPr>
        </oleObject>
      </mc:Choice>
      <mc:Fallback>
        <oleObject shapeId="819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view="pageBreakPreview" zoomScaleNormal="100" zoomScaleSheetLayoutView="100" workbookViewId="0">
      <selection activeCell="A9" sqref="A9:G9"/>
    </sheetView>
  </sheetViews>
  <sheetFormatPr defaultRowHeight="13.8" x14ac:dyDescent="0.3"/>
  <cols>
    <col min="1" max="1" width="66.33203125" style="63" customWidth="1"/>
    <col min="2" max="3" width="8.33203125" style="63" customWidth="1"/>
    <col min="4" max="4" width="10.88671875" style="63" customWidth="1"/>
    <col min="5" max="5" width="13.33203125" style="63" customWidth="1"/>
    <col min="6" max="6" width="13.44140625" style="63" bestFit="1" customWidth="1"/>
    <col min="7" max="7" width="14.5546875" style="63" bestFit="1" customWidth="1"/>
    <col min="8" max="257" width="9.109375" style="15"/>
    <col min="258" max="258" width="44.109375" style="15" bestFit="1" customWidth="1"/>
    <col min="259" max="259" width="8.33203125" style="15" customWidth="1"/>
    <col min="260" max="260" width="10.88671875" style="15" customWidth="1"/>
    <col min="261" max="261" width="22.6640625" style="15" customWidth="1"/>
    <col min="262" max="262" width="13.44140625" style="15" bestFit="1" customWidth="1"/>
    <col min="263" max="263" width="11.88671875" style="15" bestFit="1" customWidth="1"/>
    <col min="264" max="513" width="9.109375" style="15"/>
    <col min="514" max="514" width="44.109375" style="15" bestFit="1" customWidth="1"/>
    <col min="515" max="515" width="8.33203125" style="15" customWidth="1"/>
    <col min="516" max="516" width="10.88671875" style="15" customWidth="1"/>
    <col min="517" max="517" width="22.6640625" style="15" customWidth="1"/>
    <col min="518" max="518" width="13.44140625" style="15" bestFit="1" customWidth="1"/>
    <col min="519" max="519" width="11.88671875" style="15" bestFit="1" customWidth="1"/>
    <col min="520" max="769" width="9.109375" style="15"/>
    <col min="770" max="770" width="44.109375" style="15" bestFit="1" customWidth="1"/>
    <col min="771" max="771" width="8.33203125" style="15" customWidth="1"/>
    <col min="772" max="772" width="10.88671875" style="15" customWidth="1"/>
    <col min="773" max="773" width="22.6640625" style="15" customWidth="1"/>
    <col min="774" max="774" width="13.44140625" style="15" bestFit="1" customWidth="1"/>
    <col min="775" max="775" width="11.88671875" style="15" bestFit="1" customWidth="1"/>
    <col min="776" max="1025" width="9.109375" style="15"/>
    <col min="1026" max="1026" width="44.109375" style="15" bestFit="1" customWidth="1"/>
    <col min="1027" max="1027" width="8.33203125" style="15" customWidth="1"/>
    <col min="1028" max="1028" width="10.88671875" style="15" customWidth="1"/>
    <col min="1029" max="1029" width="22.6640625" style="15" customWidth="1"/>
    <col min="1030" max="1030" width="13.44140625" style="15" bestFit="1" customWidth="1"/>
    <col min="1031" max="1031" width="11.88671875" style="15" bestFit="1" customWidth="1"/>
    <col min="1032" max="1281" width="9.109375" style="15"/>
    <col min="1282" max="1282" width="44.109375" style="15" bestFit="1" customWidth="1"/>
    <col min="1283" max="1283" width="8.33203125" style="15" customWidth="1"/>
    <col min="1284" max="1284" width="10.88671875" style="15" customWidth="1"/>
    <col min="1285" max="1285" width="22.6640625" style="15" customWidth="1"/>
    <col min="1286" max="1286" width="13.44140625" style="15" bestFit="1" customWidth="1"/>
    <col min="1287" max="1287" width="11.88671875" style="15" bestFit="1" customWidth="1"/>
    <col min="1288" max="1537" width="9.109375" style="15"/>
    <col min="1538" max="1538" width="44.109375" style="15" bestFit="1" customWidth="1"/>
    <col min="1539" max="1539" width="8.33203125" style="15" customWidth="1"/>
    <col min="1540" max="1540" width="10.88671875" style="15" customWidth="1"/>
    <col min="1541" max="1541" width="22.6640625" style="15" customWidth="1"/>
    <col min="1542" max="1542" width="13.44140625" style="15" bestFit="1" customWidth="1"/>
    <col min="1543" max="1543" width="11.88671875" style="15" bestFit="1" customWidth="1"/>
    <col min="1544" max="1793" width="9.109375" style="15"/>
    <col min="1794" max="1794" width="44.109375" style="15" bestFit="1" customWidth="1"/>
    <col min="1795" max="1795" width="8.33203125" style="15" customWidth="1"/>
    <col min="1796" max="1796" width="10.88671875" style="15" customWidth="1"/>
    <col min="1797" max="1797" width="22.6640625" style="15" customWidth="1"/>
    <col min="1798" max="1798" width="13.44140625" style="15" bestFit="1" customWidth="1"/>
    <col min="1799" max="1799" width="11.88671875" style="15" bestFit="1" customWidth="1"/>
    <col min="1800" max="2049" width="9.109375" style="15"/>
    <col min="2050" max="2050" width="44.109375" style="15" bestFit="1" customWidth="1"/>
    <col min="2051" max="2051" width="8.33203125" style="15" customWidth="1"/>
    <col min="2052" max="2052" width="10.88671875" style="15" customWidth="1"/>
    <col min="2053" max="2053" width="22.6640625" style="15" customWidth="1"/>
    <col min="2054" max="2054" width="13.44140625" style="15" bestFit="1" customWidth="1"/>
    <col min="2055" max="2055" width="11.88671875" style="15" bestFit="1" customWidth="1"/>
    <col min="2056" max="2305" width="9.109375" style="15"/>
    <col min="2306" max="2306" width="44.109375" style="15" bestFit="1" customWidth="1"/>
    <col min="2307" max="2307" width="8.33203125" style="15" customWidth="1"/>
    <col min="2308" max="2308" width="10.88671875" style="15" customWidth="1"/>
    <col min="2309" max="2309" width="22.6640625" style="15" customWidth="1"/>
    <col min="2310" max="2310" width="13.44140625" style="15" bestFit="1" customWidth="1"/>
    <col min="2311" max="2311" width="11.88671875" style="15" bestFit="1" customWidth="1"/>
    <col min="2312" max="2561" width="9.109375" style="15"/>
    <col min="2562" max="2562" width="44.109375" style="15" bestFit="1" customWidth="1"/>
    <col min="2563" max="2563" width="8.33203125" style="15" customWidth="1"/>
    <col min="2564" max="2564" width="10.88671875" style="15" customWidth="1"/>
    <col min="2565" max="2565" width="22.6640625" style="15" customWidth="1"/>
    <col min="2566" max="2566" width="13.44140625" style="15" bestFit="1" customWidth="1"/>
    <col min="2567" max="2567" width="11.88671875" style="15" bestFit="1" customWidth="1"/>
    <col min="2568" max="2817" width="9.109375" style="15"/>
    <col min="2818" max="2818" width="44.109375" style="15" bestFit="1" customWidth="1"/>
    <col min="2819" max="2819" width="8.33203125" style="15" customWidth="1"/>
    <col min="2820" max="2820" width="10.88671875" style="15" customWidth="1"/>
    <col min="2821" max="2821" width="22.6640625" style="15" customWidth="1"/>
    <col min="2822" max="2822" width="13.44140625" style="15" bestFit="1" customWidth="1"/>
    <col min="2823" max="2823" width="11.88671875" style="15" bestFit="1" customWidth="1"/>
    <col min="2824" max="3073" width="9.109375" style="15"/>
    <col min="3074" max="3074" width="44.109375" style="15" bestFit="1" customWidth="1"/>
    <col min="3075" max="3075" width="8.33203125" style="15" customWidth="1"/>
    <col min="3076" max="3076" width="10.88671875" style="15" customWidth="1"/>
    <col min="3077" max="3077" width="22.6640625" style="15" customWidth="1"/>
    <col min="3078" max="3078" width="13.44140625" style="15" bestFit="1" customWidth="1"/>
    <col min="3079" max="3079" width="11.88671875" style="15" bestFit="1" customWidth="1"/>
    <col min="3080" max="3329" width="9.109375" style="15"/>
    <col min="3330" max="3330" width="44.109375" style="15" bestFit="1" customWidth="1"/>
    <col min="3331" max="3331" width="8.33203125" style="15" customWidth="1"/>
    <col min="3332" max="3332" width="10.88671875" style="15" customWidth="1"/>
    <col min="3333" max="3333" width="22.6640625" style="15" customWidth="1"/>
    <col min="3334" max="3334" width="13.44140625" style="15" bestFit="1" customWidth="1"/>
    <col min="3335" max="3335" width="11.88671875" style="15" bestFit="1" customWidth="1"/>
    <col min="3336" max="3585" width="9.109375" style="15"/>
    <col min="3586" max="3586" width="44.109375" style="15" bestFit="1" customWidth="1"/>
    <col min="3587" max="3587" width="8.33203125" style="15" customWidth="1"/>
    <col min="3588" max="3588" width="10.88671875" style="15" customWidth="1"/>
    <col min="3589" max="3589" width="22.6640625" style="15" customWidth="1"/>
    <col min="3590" max="3590" width="13.44140625" style="15" bestFit="1" customWidth="1"/>
    <col min="3591" max="3591" width="11.88671875" style="15" bestFit="1" customWidth="1"/>
    <col min="3592" max="3841" width="9.109375" style="15"/>
    <col min="3842" max="3842" width="44.109375" style="15" bestFit="1" customWidth="1"/>
    <col min="3843" max="3843" width="8.33203125" style="15" customWidth="1"/>
    <col min="3844" max="3844" width="10.88671875" style="15" customWidth="1"/>
    <col min="3845" max="3845" width="22.6640625" style="15" customWidth="1"/>
    <col min="3846" max="3846" width="13.44140625" style="15" bestFit="1" customWidth="1"/>
    <col min="3847" max="3847" width="11.88671875" style="15" bestFit="1" customWidth="1"/>
    <col min="3848" max="4097" width="9.109375" style="15"/>
    <col min="4098" max="4098" width="44.109375" style="15" bestFit="1" customWidth="1"/>
    <col min="4099" max="4099" width="8.33203125" style="15" customWidth="1"/>
    <col min="4100" max="4100" width="10.88671875" style="15" customWidth="1"/>
    <col min="4101" max="4101" width="22.6640625" style="15" customWidth="1"/>
    <col min="4102" max="4102" width="13.44140625" style="15" bestFit="1" customWidth="1"/>
    <col min="4103" max="4103" width="11.88671875" style="15" bestFit="1" customWidth="1"/>
    <col min="4104" max="4353" width="9.109375" style="15"/>
    <col min="4354" max="4354" width="44.109375" style="15" bestFit="1" customWidth="1"/>
    <col min="4355" max="4355" width="8.33203125" style="15" customWidth="1"/>
    <col min="4356" max="4356" width="10.88671875" style="15" customWidth="1"/>
    <col min="4357" max="4357" width="22.6640625" style="15" customWidth="1"/>
    <col min="4358" max="4358" width="13.44140625" style="15" bestFit="1" customWidth="1"/>
    <col min="4359" max="4359" width="11.88671875" style="15" bestFit="1" customWidth="1"/>
    <col min="4360" max="4609" width="9.109375" style="15"/>
    <col min="4610" max="4610" width="44.109375" style="15" bestFit="1" customWidth="1"/>
    <col min="4611" max="4611" width="8.33203125" style="15" customWidth="1"/>
    <col min="4612" max="4612" width="10.88671875" style="15" customWidth="1"/>
    <col min="4613" max="4613" width="22.6640625" style="15" customWidth="1"/>
    <col min="4614" max="4614" width="13.44140625" style="15" bestFit="1" customWidth="1"/>
    <col min="4615" max="4615" width="11.88671875" style="15" bestFit="1" customWidth="1"/>
    <col min="4616" max="4865" width="9.109375" style="15"/>
    <col min="4866" max="4866" width="44.109375" style="15" bestFit="1" customWidth="1"/>
    <col min="4867" max="4867" width="8.33203125" style="15" customWidth="1"/>
    <col min="4868" max="4868" width="10.88671875" style="15" customWidth="1"/>
    <col min="4869" max="4869" width="22.6640625" style="15" customWidth="1"/>
    <col min="4870" max="4870" width="13.44140625" style="15" bestFit="1" customWidth="1"/>
    <col min="4871" max="4871" width="11.88671875" style="15" bestFit="1" customWidth="1"/>
    <col min="4872" max="5121" width="9.109375" style="15"/>
    <col min="5122" max="5122" width="44.109375" style="15" bestFit="1" customWidth="1"/>
    <col min="5123" max="5123" width="8.33203125" style="15" customWidth="1"/>
    <col min="5124" max="5124" width="10.88671875" style="15" customWidth="1"/>
    <col min="5125" max="5125" width="22.6640625" style="15" customWidth="1"/>
    <col min="5126" max="5126" width="13.44140625" style="15" bestFit="1" customWidth="1"/>
    <col min="5127" max="5127" width="11.88671875" style="15" bestFit="1" customWidth="1"/>
    <col min="5128" max="5377" width="9.109375" style="15"/>
    <col min="5378" max="5378" width="44.109375" style="15" bestFit="1" customWidth="1"/>
    <col min="5379" max="5379" width="8.33203125" style="15" customWidth="1"/>
    <col min="5380" max="5380" width="10.88671875" style="15" customWidth="1"/>
    <col min="5381" max="5381" width="22.6640625" style="15" customWidth="1"/>
    <col min="5382" max="5382" width="13.44140625" style="15" bestFit="1" customWidth="1"/>
    <col min="5383" max="5383" width="11.88671875" style="15" bestFit="1" customWidth="1"/>
    <col min="5384" max="5633" width="9.109375" style="15"/>
    <col min="5634" max="5634" width="44.109375" style="15" bestFit="1" customWidth="1"/>
    <col min="5635" max="5635" width="8.33203125" style="15" customWidth="1"/>
    <col min="5636" max="5636" width="10.88671875" style="15" customWidth="1"/>
    <col min="5637" max="5637" width="22.6640625" style="15" customWidth="1"/>
    <col min="5638" max="5638" width="13.44140625" style="15" bestFit="1" customWidth="1"/>
    <col min="5639" max="5639" width="11.88671875" style="15" bestFit="1" customWidth="1"/>
    <col min="5640" max="5889" width="9.109375" style="15"/>
    <col min="5890" max="5890" width="44.109375" style="15" bestFit="1" customWidth="1"/>
    <col min="5891" max="5891" width="8.33203125" style="15" customWidth="1"/>
    <col min="5892" max="5892" width="10.88671875" style="15" customWidth="1"/>
    <col min="5893" max="5893" width="22.6640625" style="15" customWidth="1"/>
    <col min="5894" max="5894" width="13.44140625" style="15" bestFit="1" customWidth="1"/>
    <col min="5895" max="5895" width="11.88671875" style="15" bestFit="1" customWidth="1"/>
    <col min="5896" max="6145" width="9.109375" style="15"/>
    <col min="6146" max="6146" width="44.109375" style="15" bestFit="1" customWidth="1"/>
    <col min="6147" max="6147" width="8.33203125" style="15" customWidth="1"/>
    <col min="6148" max="6148" width="10.88671875" style="15" customWidth="1"/>
    <col min="6149" max="6149" width="22.6640625" style="15" customWidth="1"/>
    <col min="6150" max="6150" width="13.44140625" style="15" bestFit="1" customWidth="1"/>
    <col min="6151" max="6151" width="11.88671875" style="15" bestFit="1" customWidth="1"/>
    <col min="6152" max="6401" width="9.109375" style="15"/>
    <col min="6402" max="6402" width="44.109375" style="15" bestFit="1" customWidth="1"/>
    <col min="6403" max="6403" width="8.33203125" style="15" customWidth="1"/>
    <col min="6404" max="6404" width="10.88671875" style="15" customWidth="1"/>
    <col min="6405" max="6405" width="22.6640625" style="15" customWidth="1"/>
    <col min="6406" max="6406" width="13.44140625" style="15" bestFit="1" customWidth="1"/>
    <col min="6407" max="6407" width="11.88671875" style="15" bestFit="1" customWidth="1"/>
    <col min="6408" max="6657" width="9.109375" style="15"/>
    <col min="6658" max="6658" width="44.109375" style="15" bestFit="1" customWidth="1"/>
    <col min="6659" max="6659" width="8.33203125" style="15" customWidth="1"/>
    <col min="6660" max="6660" width="10.88671875" style="15" customWidth="1"/>
    <col min="6661" max="6661" width="22.6640625" style="15" customWidth="1"/>
    <col min="6662" max="6662" width="13.44140625" style="15" bestFit="1" customWidth="1"/>
    <col min="6663" max="6663" width="11.88671875" style="15" bestFit="1" customWidth="1"/>
    <col min="6664" max="6913" width="9.109375" style="15"/>
    <col min="6914" max="6914" width="44.109375" style="15" bestFit="1" customWidth="1"/>
    <col min="6915" max="6915" width="8.33203125" style="15" customWidth="1"/>
    <col min="6916" max="6916" width="10.88671875" style="15" customWidth="1"/>
    <col min="6917" max="6917" width="22.6640625" style="15" customWidth="1"/>
    <col min="6918" max="6918" width="13.44140625" style="15" bestFit="1" customWidth="1"/>
    <col min="6919" max="6919" width="11.88671875" style="15" bestFit="1" customWidth="1"/>
    <col min="6920" max="7169" width="9.109375" style="15"/>
    <col min="7170" max="7170" width="44.109375" style="15" bestFit="1" customWidth="1"/>
    <col min="7171" max="7171" width="8.33203125" style="15" customWidth="1"/>
    <col min="7172" max="7172" width="10.88671875" style="15" customWidth="1"/>
    <col min="7173" max="7173" width="22.6640625" style="15" customWidth="1"/>
    <col min="7174" max="7174" width="13.44140625" style="15" bestFit="1" customWidth="1"/>
    <col min="7175" max="7175" width="11.88671875" style="15" bestFit="1" customWidth="1"/>
    <col min="7176" max="7425" width="9.109375" style="15"/>
    <col min="7426" max="7426" width="44.109375" style="15" bestFit="1" customWidth="1"/>
    <col min="7427" max="7427" width="8.33203125" style="15" customWidth="1"/>
    <col min="7428" max="7428" width="10.88671875" style="15" customWidth="1"/>
    <col min="7429" max="7429" width="22.6640625" style="15" customWidth="1"/>
    <col min="7430" max="7430" width="13.44140625" style="15" bestFit="1" customWidth="1"/>
    <col min="7431" max="7431" width="11.88671875" style="15" bestFit="1" customWidth="1"/>
    <col min="7432" max="7681" width="9.109375" style="15"/>
    <col min="7682" max="7682" width="44.109375" style="15" bestFit="1" customWidth="1"/>
    <col min="7683" max="7683" width="8.33203125" style="15" customWidth="1"/>
    <col min="7684" max="7684" width="10.88671875" style="15" customWidth="1"/>
    <col min="7685" max="7685" width="22.6640625" style="15" customWidth="1"/>
    <col min="7686" max="7686" width="13.44140625" style="15" bestFit="1" customWidth="1"/>
    <col min="7687" max="7687" width="11.88671875" style="15" bestFit="1" customWidth="1"/>
    <col min="7688" max="7937" width="9.109375" style="15"/>
    <col min="7938" max="7938" width="44.109375" style="15" bestFit="1" customWidth="1"/>
    <col min="7939" max="7939" width="8.33203125" style="15" customWidth="1"/>
    <col min="7940" max="7940" width="10.88671875" style="15" customWidth="1"/>
    <col min="7941" max="7941" width="22.6640625" style="15" customWidth="1"/>
    <col min="7942" max="7942" width="13.44140625" style="15" bestFit="1" customWidth="1"/>
    <col min="7943" max="7943" width="11.88671875" style="15" bestFit="1" customWidth="1"/>
    <col min="7944" max="8193" width="9.109375" style="15"/>
    <col min="8194" max="8194" width="44.109375" style="15" bestFit="1" customWidth="1"/>
    <col min="8195" max="8195" width="8.33203125" style="15" customWidth="1"/>
    <col min="8196" max="8196" width="10.88671875" style="15" customWidth="1"/>
    <col min="8197" max="8197" width="22.6640625" style="15" customWidth="1"/>
    <col min="8198" max="8198" width="13.44140625" style="15" bestFit="1" customWidth="1"/>
    <col min="8199" max="8199" width="11.88671875" style="15" bestFit="1" customWidth="1"/>
    <col min="8200" max="8449" width="9.109375" style="15"/>
    <col min="8450" max="8450" width="44.109375" style="15" bestFit="1" customWidth="1"/>
    <col min="8451" max="8451" width="8.33203125" style="15" customWidth="1"/>
    <col min="8452" max="8452" width="10.88671875" style="15" customWidth="1"/>
    <col min="8453" max="8453" width="22.6640625" style="15" customWidth="1"/>
    <col min="8454" max="8454" width="13.44140625" style="15" bestFit="1" customWidth="1"/>
    <col min="8455" max="8455" width="11.88671875" style="15" bestFit="1" customWidth="1"/>
    <col min="8456" max="8705" width="9.109375" style="15"/>
    <col min="8706" max="8706" width="44.109375" style="15" bestFit="1" customWidth="1"/>
    <col min="8707" max="8707" width="8.33203125" style="15" customWidth="1"/>
    <col min="8708" max="8708" width="10.88671875" style="15" customWidth="1"/>
    <col min="8709" max="8709" width="22.6640625" style="15" customWidth="1"/>
    <col min="8710" max="8710" width="13.44140625" style="15" bestFit="1" customWidth="1"/>
    <col min="8711" max="8711" width="11.88671875" style="15" bestFit="1" customWidth="1"/>
    <col min="8712" max="8961" width="9.109375" style="15"/>
    <col min="8962" max="8962" width="44.109375" style="15" bestFit="1" customWidth="1"/>
    <col min="8963" max="8963" width="8.33203125" style="15" customWidth="1"/>
    <col min="8964" max="8964" width="10.88671875" style="15" customWidth="1"/>
    <col min="8965" max="8965" width="22.6640625" style="15" customWidth="1"/>
    <col min="8966" max="8966" width="13.44140625" style="15" bestFit="1" customWidth="1"/>
    <col min="8967" max="8967" width="11.88671875" style="15" bestFit="1" customWidth="1"/>
    <col min="8968" max="9217" width="9.109375" style="15"/>
    <col min="9218" max="9218" width="44.109375" style="15" bestFit="1" customWidth="1"/>
    <col min="9219" max="9219" width="8.33203125" style="15" customWidth="1"/>
    <col min="9220" max="9220" width="10.88671875" style="15" customWidth="1"/>
    <col min="9221" max="9221" width="22.6640625" style="15" customWidth="1"/>
    <col min="9222" max="9222" width="13.44140625" style="15" bestFit="1" customWidth="1"/>
    <col min="9223" max="9223" width="11.88671875" style="15" bestFit="1" customWidth="1"/>
    <col min="9224" max="9473" width="9.109375" style="15"/>
    <col min="9474" max="9474" width="44.109375" style="15" bestFit="1" customWidth="1"/>
    <col min="9475" max="9475" width="8.33203125" style="15" customWidth="1"/>
    <col min="9476" max="9476" width="10.88671875" style="15" customWidth="1"/>
    <col min="9477" max="9477" width="22.6640625" style="15" customWidth="1"/>
    <col min="9478" max="9478" width="13.44140625" style="15" bestFit="1" customWidth="1"/>
    <col min="9479" max="9479" width="11.88671875" style="15" bestFit="1" customWidth="1"/>
    <col min="9480" max="9729" width="9.109375" style="15"/>
    <col min="9730" max="9730" width="44.109375" style="15" bestFit="1" customWidth="1"/>
    <col min="9731" max="9731" width="8.33203125" style="15" customWidth="1"/>
    <col min="9732" max="9732" width="10.88671875" style="15" customWidth="1"/>
    <col min="9733" max="9733" width="22.6640625" style="15" customWidth="1"/>
    <col min="9734" max="9734" width="13.44140625" style="15" bestFit="1" customWidth="1"/>
    <col min="9735" max="9735" width="11.88671875" style="15" bestFit="1" customWidth="1"/>
    <col min="9736" max="9985" width="9.109375" style="15"/>
    <col min="9986" max="9986" width="44.109375" style="15" bestFit="1" customWidth="1"/>
    <col min="9987" max="9987" width="8.33203125" style="15" customWidth="1"/>
    <col min="9988" max="9988" width="10.88671875" style="15" customWidth="1"/>
    <col min="9989" max="9989" width="22.6640625" style="15" customWidth="1"/>
    <col min="9990" max="9990" width="13.44140625" style="15" bestFit="1" customWidth="1"/>
    <col min="9991" max="9991" width="11.88671875" style="15" bestFit="1" customWidth="1"/>
    <col min="9992" max="10241" width="9.109375" style="15"/>
    <col min="10242" max="10242" width="44.109375" style="15" bestFit="1" customWidth="1"/>
    <col min="10243" max="10243" width="8.33203125" style="15" customWidth="1"/>
    <col min="10244" max="10244" width="10.88671875" style="15" customWidth="1"/>
    <col min="10245" max="10245" width="22.6640625" style="15" customWidth="1"/>
    <col min="10246" max="10246" width="13.44140625" style="15" bestFit="1" customWidth="1"/>
    <col min="10247" max="10247" width="11.88671875" style="15" bestFit="1" customWidth="1"/>
    <col min="10248" max="10497" width="9.109375" style="15"/>
    <col min="10498" max="10498" width="44.109375" style="15" bestFit="1" customWidth="1"/>
    <col min="10499" max="10499" width="8.33203125" style="15" customWidth="1"/>
    <col min="10500" max="10500" width="10.88671875" style="15" customWidth="1"/>
    <col min="10501" max="10501" width="22.6640625" style="15" customWidth="1"/>
    <col min="10502" max="10502" width="13.44140625" style="15" bestFit="1" customWidth="1"/>
    <col min="10503" max="10503" width="11.88671875" style="15" bestFit="1" customWidth="1"/>
    <col min="10504" max="10753" width="9.109375" style="15"/>
    <col min="10754" max="10754" width="44.109375" style="15" bestFit="1" customWidth="1"/>
    <col min="10755" max="10755" width="8.33203125" style="15" customWidth="1"/>
    <col min="10756" max="10756" width="10.88671875" style="15" customWidth="1"/>
    <col min="10757" max="10757" width="22.6640625" style="15" customWidth="1"/>
    <col min="10758" max="10758" width="13.44140625" style="15" bestFit="1" customWidth="1"/>
    <col min="10759" max="10759" width="11.88671875" style="15" bestFit="1" customWidth="1"/>
    <col min="10760" max="11009" width="9.109375" style="15"/>
    <col min="11010" max="11010" width="44.109375" style="15" bestFit="1" customWidth="1"/>
    <col min="11011" max="11011" width="8.33203125" style="15" customWidth="1"/>
    <col min="11012" max="11012" width="10.88671875" style="15" customWidth="1"/>
    <col min="11013" max="11013" width="22.6640625" style="15" customWidth="1"/>
    <col min="11014" max="11014" width="13.44140625" style="15" bestFit="1" customWidth="1"/>
    <col min="11015" max="11015" width="11.88671875" style="15" bestFit="1" customWidth="1"/>
    <col min="11016" max="11265" width="9.109375" style="15"/>
    <col min="11266" max="11266" width="44.109375" style="15" bestFit="1" customWidth="1"/>
    <col min="11267" max="11267" width="8.33203125" style="15" customWidth="1"/>
    <col min="11268" max="11268" width="10.88671875" style="15" customWidth="1"/>
    <col min="11269" max="11269" width="22.6640625" style="15" customWidth="1"/>
    <col min="11270" max="11270" width="13.44140625" style="15" bestFit="1" customWidth="1"/>
    <col min="11271" max="11271" width="11.88671875" style="15" bestFit="1" customWidth="1"/>
    <col min="11272" max="11521" width="9.109375" style="15"/>
    <col min="11522" max="11522" width="44.109375" style="15" bestFit="1" customWidth="1"/>
    <col min="11523" max="11523" width="8.33203125" style="15" customWidth="1"/>
    <col min="11524" max="11524" width="10.88671875" style="15" customWidth="1"/>
    <col min="11525" max="11525" width="22.6640625" style="15" customWidth="1"/>
    <col min="11526" max="11526" width="13.44140625" style="15" bestFit="1" customWidth="1"/>
    <col min="11527" max="11527" width="11.88671875" style="15" bestFit="1" customWidth="1"/>
    <col min="11528" max="11777" width="9.109375" style="15"/>
    <col min="11778" max="11778" width="44.109375" style="15" bestFit="1" customWidth="1"/>
    <col min="11779" max="11779" width="8.33203125" style="15" customWidth="1"/>
    <col min="11780" max="11780" width="10.88671875" style="15" customWidth="1"/>
    <col min="11781" max="11781" width="22.6640625" style="15" customWidth="1"/>
    <col min="11782" max="11782" width="13.44140625" style="15" bestFit="1" customWidth="1"/>
    <col min="11783" max="11783" width="11.88671875" style="15" bestFit="1" customWidth="1"/>
    <col min="11784" max="12033" width="9.109375" style="15"/>
    <col min="12034" max="12034" width="44.109375" style="15" bestFit="1" customWidth="1"/>
    <col min="12035" max="12035" width="8.33203125" style="15" customWidth="1"/>
    <col min="12036" max="12036" width="10.88671875" style="15" customWidth="1"/>
    <col min="12037" max="12037" width="22.6640625" style="15" customWidth="1"/>
    <col min="12038" max="12038" width="13.44140625" style="15" bestFit="1" customWidth="1"/>
    <col min="12039" max="12039" width="11.88671875" style="15" bestFit="1" customWidth="1"/>
    <col min="12040" max="12289" width="9.109375" style="15"/>
    <col min="12290" max="12290" width="44.109375" style="15" bestFit="1" customWidth="1"/>
    <col min="12291" max="12291" width="8.33203125" style="15" customWidth="1"/>
    <col min="12292" max="12292" width="10.88671875" style="15" customWidth="1"/>
    <col min="12293" max="12293" width="22.6640625" style="15" customWidth="1"/>
    <col min="12294" max="12294" width="13.44140625" style="15" bestFit="1" customWidth="1"/>
    <col min="12295" max="12295" width="11.88671875" style="15" bestFit="1" customWidth="1"/>
    <col min="12296" max="12545" width="9.109375" style="15"/>
    <col min="12546" max="12546" width="44.109375" style="15" bestFit="1" customWidth="1"/>
    <col min="12547" max="12547" width="8.33203125" style="15" customWidth="1"/>
    <col min="12548" max="12548" width="10.88671875" style="15" customWidth="1"/>
    <col min="12549" max="12549" width="22.6640625" style="15" customWidth="1"/>
    <col min="12550" max="12550" width="13.44140625" style="15" bestFit="1" customWidth="1"/>
    <col min="12551" max="12551" width="11.88671875" style="15" bestFit="1" customWidth="1"/>
    <col min="12552" max="12801" width="9.109375" style="15"/>
    <col min="12802" max="12802" width="44.109375" style="15" bestFit="1" customWidth="1"/>
    <col min="12803" max="12803" width="8.33203125" style="15" customWidth="1"/>
    <col min="12804" max="12804" width="10.88671875" style="15" customWidth="1"/>
    <col min="12805" max="12805" width="22.6640625" style="15" customWidth="1"/>
    <col min="12806" max="12806" width="13.44140625" style="15" bestFit="1" customWidth="1"/>
    <col min="12807" max="12807" width="11.88671875" style="15" bestFit="1" customWidth="1"/>
    <col min="12808" max="13057" width="9.109375" style="15"/>
    <col min="13058" max="13058" width="44.109375" style="15" bestFit="1" customWidth="1"/>
    <col min="13059" max="13059" width="8.33203125" style="15" customWidth="1"/>
    <col min="13060" max="13060" width="10.88671875" style="15" customWidth="1"/>
    <col min="13061" max="13061" width="22.6640625" style="15" customWidth="1"/>
    <col min="13062" max="13062" width="13.44140625" style="15" bestFit="1" customWidth="1"/>
    <col min="13063" max="13063" width="11.88671875" style="15" bestFit="1" customWidth="1"/>
    <col min="13064" max="13313" width="9.109375" style="15"/>
    <col min="13314" max="13314" width="44.109375" style="15" bestFit="1" customWidth="1"/>
    <col min="13315" max="13315" width="8.33203125" style="15" customWidth="1"/>
    <col min="13316" max="13316" width="10.88671875" style="15" customWidth="1"/>
    <col min="13317" max="13317" width="22.6640625" style="15" customWidth="1"/>
    <col min="13318" max="13318" width="13.44140625" style="15" bestFit="1" customWidth="1"/>
    <col min="13319" max="13319" width="11.88671875" style="15" bestFit="1" customWidth="1"/>
    <col min="13320" max="13569" width="9.109375" style="15"/>
    <col min="13570" max="13570" width="44.109375" style="15" bestFit="1" customWidth="1"/>
    <col min="13571" max="13571" width="8.33203125" style="15" customWidth="1"/>
    <col min="13572" max="13572" width="10.88671875" style="15" customWidth="1"/>
    <col min="13573" max="13573" width="22.6640625" style="15" customWidth="1"/>
    <col min="13574" max="13574" width="13.44140625" style="15" bestFit="1" customWidth="1"/>
    <col min="13575" max="13575" width="11.88671875" style="15" bestFit="1" customWidth="1"/>
    <col min="13576" max="13825" width="9.109375" style="15"/>
    <col min="13826" max="13826" width="44.109375" style="15" bestFit="1" customWidth="1"/>
    <col min="13827" max="13827" width="8.33203125" style="15" customWidth="1"/>
    <col min="13828" max="13828" width="10.88671875" style="15" customWidth="1"/>
    <col min="13829" max="13829" width="22.6640625" style="15" customWidth="1"/>
    <col min="13830" max="13830" width="13.44140625" style="15" bestFit="1" customWidth="1"/>
    <col min="13831" max="13831" width="11.88671875" style="15" bestFit="1" customWidth="1"/>
    <col min="13832" max="14081" width="9.109375" style="15"/>
    <col min="14082" max="14082" width="44.109375" style="15" bestFit="1" customWidth="1"/>
    <col min="14083" max="14083" width="8.33203125" style="15" customWidth="1"/>
    <col min="14084" max="14084" width="10.88671875" style="15" customWidth="1"/>
    <col min="14085" max="14085" width="22.6640625" style="15" customWidth="1"/>
    <col min="14086" max="14086" width="13.44140625" style="15" bestFit="1" customWidth="1"/>
    <col min="14087" max="14087" width="11.88671875" style="15" bestFit="1" customWidth="1"/>
    <col min="14088" max="14337" width="9.109375" style="15"/>
    <col min="14338" max="14338" width="44.109375" style="15" bestFit="1" customWidth="1"/>
    <col min="14339" max="14339" width="8.33203125" style="15" customWidth="1"/>
    <col min="14340" max="14340" width="10.88671875" style="15" customWidth="1"/>
    <col min="14341" max="14341" width="22.6640625" style="15" customWidth="1"/>
    <col min="14342" max="14342" width="13.44140625" style="15" bestFit="1" customWidth="1"/>
    <col min="14343" max="14343" width="11.88671875" style="15" bestFit="1" customWidth="1"/>
    <col min="14344" max="14593" width="9.109375" style="15"/>
    <col min="14594" max="14594" width="44.109375" style="15" bestFit="1" customWidth="1"/>
    <col min="14595" max="14595" width="8.33203125" style="15" customWidth="1"/>
    <col min="14596" max="14596" width="10.88671875" style="15" customWidth="1"/>
    <col min="14597" max="14597" width="22.6640625" style="15" customWidth="1"/>
    <col min="14598" max="14598" width="13.44140625" style="15" bestFit="1" customWidth="1"/>
    <col min="14599" max="14599" width="11.88671875" style="15" bestFit="1" customWidth="1"/>
    <col min="14600" max="14849" width="9.109375" style="15"/>
    <col min="14850" max="14850" width="44.109375" style="15" bestFit="1" customWidth="1"/>
    <col min="14851" max="14851" width="8.33203125" style="15" customWidth="1"/>
    <col min="14852" max="14852" width="10.88671875" style="15" customWidth="1"/>
    <col min="14853" max="14853" width="22.6640625" style="15" customWidth="1"/>
    <col min="14854" max="14854" width="13.44140625" style="15" bestFit="1" customWidth="1"/>
    <col min="14855" max="14855" width="11.88671875" style="15" bestFit="1" customWidth="1"/>
    <col min="14856" max="15105" width="9.109375" style="15"/>
    <col min="15106" max="15106" width="44.109375" style="15" bestFit="1" customWidth="1"/>
    <col min="15107" max="15107" width="8.33203125" style="15" customWidth="1"/>
    <col min="15108" max="15108" width="10.88671875" style="15" customWidth="1"/>
    <col min="15109" max="15109" width="22.6640625" style="15" customWidth="1"/>
    <col min="15110" max="15110" width="13.44140625" style="15" bestFit="1" customWidth="1"/>
    <col min="15111" max="15111" width="11.88671875" style="15" bestFit="1" customWidth="1"/>
    <col min="15112" max="15361" width="9.109375" style="15"/>
    <col min="15362" max="15362" width="44.109375" style="15" bestFit="1" customWidth="1"/>
    <col min="15363" max="15363" width="8.33203125" style="15" customWidth="1"/>
    <col min="15364" max="15364" width="10.88671875" style="15" customWidth="1"/>
    <col min="15365" max="15365" width="22.6640625" style="15" customWidth="1"/>
    <col min="15366" max="15366" width="13.44140625" style="15" bestFit="1" customWidth="1"/>
    <col min="15367" max="15367" width="11.88671875" style="15" bestFit="1" customWidth="1"/>
    <col min="15368" max="15617" width="9.109375" style="15"/>
    <col min="15618" max="15618" width="44.109375" style="15" bestFit="1" customWidth="1"/>
    <col min="15619" max="15619" width="8.33203125" style="15" customWidth="1"/>
    <col min="15620" max="15620" width="10.88671875" style="15" customWidth="1"/>
    <col min="15621" max="15621" width="22.6640625" style="15" customWidth="1"/>
    <col min="15622" max="15622" width="13.44140625" style="15" bestFit="1" customWidth="1"/>
    <col min="15623" max="15623" width="11.88671875" style="15" bestFit="1" customWidth="1"/>
    <col min="15624" max="15873" width="9.109375" style="15"/>
    <col min="15874" max="15874" width="44.109375" style="15" bestFit="1" customWidth="1"/>
    <col min="15875" max="15875" width="8.33203125" style="15" customWidth="1"/>
    <col min="15876" max="15876" width="10.88671875" style="15" customWidth="1"/>
    <col min="15877" max="15877" width="22.6640625" style="15" customWidth="1"/>
    <col min="15878" max="15878" width="13.44140625" style="15" bestFit="1" customWidth="1"/>
    <col min="15879" max="15879" width="11.88671875" style="15" bestFit="1" customWidth="1"/>
    <col min="15880" max="16129" width="9.109375" style="15"/>
    <col min="16130" max="16130" width="44.109375" style="15" bestFit="1" customWidth="1"/>
    <col min="16131" max="16131" width="8.33203125" style="15" customWidth="1"/>
    <col min="16132" max="16132" width="10.88671875" style="15" customWidth="1"/>
    <col min="16133" max="16133" width="22.6640625" style="15" customWidth="1"/>
    <col min="16134" max="16134" width="13.44140625" style="15" bestFit="1" customWidth="1"/>
    <col min="16135" max="16135" width="11.88671875" style="15" bestFit="1" customWidth="1"/>
    <col min="16136" max="16384" width="9.109375" style="15"/>
  </cols>
  <sheetData>
    <row r="1" spans="1:11" ht="28.5" customHeight="1" x14ac:dyDescent="0.3">
      <c r="A1" s="286" t="s">
        <v>90</v>
      </c>
      <c r="B1" s="287"/>
      <c r="C1" s="287"/>
      <c r="D1" s="287"/>
      <c r="E1" s="287"/>
      <c r="F1" s="287"/>
      <c r="G1" s="288"/>
      <c r="J1" s="289">
        <v>0</v>
      </c>
      <c r="K1" s="289"/>
    </row>
    <row r="2" spans="1:11" ht="28.5" customHeight="1" x14ac:dyDescent="0.3">
      <c r="A2" s="55" t="s">
        <v>0</v>
      </c>
      <c r="B2" s="56" t="s">
        <v>81</v>
      </c>
      <c r="C2" s="56" t="s">
        <v>282</v>
      </c>
      <c r="D2" s="56" t="s">
        <v>82</v>
      </c>
      <c r="E2" s="56" t="s">
        <v>83</v>
      </c>
      <c r="F2" s="56" t="s">
        <v>84</v>
      </c>
      <c r="G2" s="56" t="s">
        <v>85</v>
      </c>
    </row>
    <row r="3" spans="1:11" ht="20.25" customHeight="1" x14ac:dyDescent="0.3">
      <c r="A3" s="57" t="s">
        <v>86</v>
      </c>
      <c r="B3" s="58"/>
      <c r="C3" s="58"/>
      <c r="D3" s="58"/>
      <c r="E3" s="59"/>
      <c r="F3" s="57"/>
      <c r="G3" s="57"/>
    </row>
    <row r="4" spans="1:11" ht="20.25" customHeight="1" x14ac:dyDescent="0.3">
      <c r="A4" s="57" t="s">
        <v>114</v>
      </c>
      <c r="B4" s="58">
        <v>1</v>
      </c>
      <c r="C4" s="58"/>
      <c r="D4" s="58">
        <v>5</v>
      </c>
      <c r="E4" s="58">
        <f>ROUND((K4*(1-$J$1)),2)</f>
        <v>22312.21</v>
      </c>
      <c r="F4" s="60">
        <v>0.15</v>
      </c>
      <c r="G4" s="58">
        <f t="shared" ref="G4:G6" si="0">+F4*E4*D4*B4</f>
        <v>16734.157499999998</v>
      </c>
      <c r="I4" s="16">
        <v>93567</v>
      </c>
      <c r="K4" s="15">
        <v>22312.21</v>
      </c>
    </row>
    <row r="5" spans="1:11" ht="20.25" customHeight="1" x14ac:dyDescent="0.3">
      <c r="A5" s="57" t="s">
        <v>115</v>
      </c>
      <c r="B5" s="58">
        <v>1</v>
      </c>
      <c r="C5" s="58"/>
      <c r="D5" s="58">
        <v>5</v>
      </c>
      <c r="E5" s="58">
        <f>ROUND((K5*(1-$J$1)),2)</f>
        <v>10495.74</v>
      </c>
      <c r="F5" s="60">
        <v>0.15</v>
      </c>
      <c r="G5" s="58">
        <f t="shared" si="0"/>
        <v>7871.8049999999994</v>
      </c>
      <c r="I5" s="16">
        <v>93572</v>
      </c>
      <c r="K5" s="15">
        <v>10495.74</v>
      </c>
    </row>
    <row r="6" spans="1:11" ht="20.25" customHeight="1" x14ac:dyDescent="0.3">
      <c r="A6" s="57" t="s">
        <v>112</v>
      </c>
      <c r="B6" s="58">
        <v>1</v>
      </c>
      <c r="C6" s="58"/>
      <c r="D6" s="58">
        <v>5</v>
      </c>
      <c r="E6" s="58">
        <f>ROUND((K6*(1-$J$1)),2)</f>
        <v>3843.74</v>
      </c>
      <c r="F6" s="60">
        <v>0.15</v>
      </c>
      <c r="G6" s="58">
        <f t="shared" si="0"/>
        <v>2882.8049999999994</v>
      </c>
      <c r="I6" s="16">
        <v>93566</v>
      </c>
      <c r="K6" s="15">
        <v>3843.74</v>
      </c>
    </row>
    <row r="7" spans="1:11" ht="20.25" customHeight="1" x14ac:dyDescent="0.3">
      <c r="A7" s="57" t="s">
        <v>111</v>
      </c>
      <c r="B7" s="58">
        <v>1</v>
      </c>
      <c r="C7" s="58">
        <v>35</v>
      </c>
      <c r="D7" s="58"/>
      <c r="E7" s="58">
        <f>ROUND((K7*(1-$J$1)),2)</f>
        <v>33.99</v>
      </c>
      <c r="F7" s="60">
        <v>1</v>
      </c>
      <c r="G7" s="58">
        <f>+F7*E7*C7*B7</f>
        <v>1189.6500000000001</v>
      </c>
      <c r="I7" s="16">
        <v>88321</v>
      </c>
      <c r="K7" s="15">
        <v>33.99</v>
      </c>
    </row>
    <row r="8" spans="1:11" ht="20.25" customHeight="1" x14ac:dyDescent="0.3">
      <c r="A8" s="57" t="s">
        <v>109</v>
      </c>
      <c r="B8" s="58">
        <v>1</v>
      </c>
      <c r="C8" s="58">
        <v>35</v>
      </c>
      <c r="D8" s="58"/>
      <c r="E8" s="58">
        <f>ROUND((K8*(1-$J$1)),2)</f>
        <v>28.67</v>
      </c>
      <c r="F8" s="60">
        <v>1</v>
      </c>
      <c r="G8" s="58">
        <f>+F8*E8*C8*B8</f>
        <v>1003.45</v>
      </c>
      <c r="I8" s="16">
        <v>88249</v>
      </c>
      <c r="K8" s="15">
        <v>28.67</v>
      </c>
    </row>
    <row r="9" spans="1:11" ht="20.25" customHeight="1" x14ac:dyDescent="0.3">
      <c r="A9" s="290"/>
      <c r="B9" s="291"/>
      <c r="C9" s="291"/>
      <c r="D9" s="291"/>
      <c r="E9" s="291"/>
      <c r="F9" s="291"/>
      <c r="G9" s="292"/>
    </row>
    <row r="10" spans="1:11" ht="20.25" customHeight="1" x14ac:dyDescent="0.3">
      <c r="A10" s="55" t="s">
        <v>87</v>
      </c>
      <c r="B10" s="58"/>
      <c r="C10" s="58"/>
      <c r="D10" s="57"/>
      <c r="E10" s="57"/>
      <c r="F10" s="57"/>
      <c r="G10" s="61">
        <f>+SUM(G4:G8)</f>
        <v>29681.8675</v>
      </c>
    </row>
    <row r="11" spans="1:11" ht="20.25" customHeight="1" x14ac:dyDescent="0.3">
      <c r="A11" s="57"/>
      <c r="B11" s="58"/>
      <c r="C11" s="58"/>
      <c r="D11" s="57"/>
      <c r="E11" s="62" t="s">
        <v>88</v>
      </c>
      <c r="F11" s="62"/>
      <c r="G11" s="61">
        <f>+G10</f>
        <v>29681.8675</v>
      </c>
    </row>
    <row r="12" spans="1:11" ht="20.25" customHeight="1" x14ac:dyDescent="0.3">
      <c r="A12" s="57"/>
      <c r="B12" s="58"/>
      <c r="C12" s="58"/>
      <c r="D12" s="57"/>
      <c r="E12" s="62"/>
      <c r="F12" s="62"/>
      <c r="G12" s="61"/>
    </row>
    <row r="13" spans="1:11" ht="28.5" customHeight="1" x14ac:dyDescent="0.3">
      <c r="A13" s="57" t="s">
        <v>89</v>
      </c>
      <c r="B13" s="57"/>
      <c r="C13" s="57"/>
      <c r="D13" s="57"/>
      <c r="E13" s="57"/>
      <c r="F13" s="57"/>
      <c r="G13" s="57"/>
    </row>
    <row r="45" spans="1:7" s="17" customFormat="1" ht="13.2" x14ac:dyDescent="0.3">
      <c r="A45" s="63"/>
      <c r="B45" s="63" t="s">
        <v>79</v>
      </c>
      <c r="C45" s="63"/>
      <c r="D45" s="63"/>
      <c r="E45" s="63"/>
      <c r="F45" s="63"/>
      <c r="G45" s="63"/>
    </row>
  </sheetData>
  <mergeCells count="3">
    <mergeCell ref="A1:G1"/>
    <mergeCell ref="J1:K1"/>
    <mergeCell ref="A9:G9"/>
  </mergeCells>
  <printOptions horizontalCentered="1" verticalCentered="1"/>
  <pageMargins left="0.23622047244094491" right="0.23622047244094491"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
  <sheetViews>
    <sheetView view="pageBreakPreview" zoomScaleNormal="100" zoomScaleSheetLayoutView="100" workbookViewId="0">
      <selection activeCell="C16" sqref="C16"/>
    </sheetView>
  </sheetViews>
  <sheetFormatPr defaultColWidth="9.109375" defaultRowHeight="13.8" x14ac:dyDescent="0.3"/>
  <cols>
    <col min="1" max="1" width="13" style="78" customWidth="1"/>
    <col min="2" max="2" width="40.44140625" style="73" customWidth="1"/>
    <col min="3" max="4" width="8.109375" style="73" customWidth="1"/>
    <col min="5" max="5" width="12.44140625" style="73" customWidth="1"/>
    <col min="6" max="6" width="14.33203125" style="73" customWidth="1"/>
    <col min="7" max="7" width="9.109375" style="3"/>
    <col min="8" max="16384" width="9.109375" style="2"/>
  </cols>
  <sheetData>
    <row r="1" spans="1:9" ht="18.75" customHeight="1" x14ac:dyDescent="0.3">
      <c r="A1" s="74"/>
      <c r="B1" s="293" t="s">
        <v>97</v>
      </c>
      <c r="C1" s="293"/>
      <c r="D1" s="293"/>
      <c r="E1" s="293"/>
      <c r="F1" s="293"/>
      <c r="H1" s="296">
        <v>0</v>
      </c>
      <c r="I1" s="296"/>
    </row>
    <row r="2" spans="1:9" ht="26.25" customHeight="1" x14ac:dyDescent="0.3">
      <c r="A2" s="37" t="s">
        <v>48</v>
      </c>
      <c r="B2" s="37" t="s">
        <v>0</v>
      </c>
      <c r="C2" s="37" t="s">
        <v>81</v>
      </c>
      <c r="D2" s="37" t="s">
        <v>91</v>
      </c>
      <c r="E2" s="65" t="s">
        <v>83</v>
      </c>
      <c r="F2" s="37" t="s">
        <v>85</v>
      </c>
    </row>
    <row r="3" spans="1:9" ht="18.75" customHeight="1" x14ac:dyDescent="0.3">
      <c r="A3" s="75"/>
      <c r="B3" s="66"/>
      <c r="C3" s="66"/>
      <c r="D3" s="66"/>
      <c r="E3" s="66"/>
      <c r="F3" s="66"/>
    </row>
    <row r="4" spans="1:9" ht="18.75" customHeight="1" x14ac:dyDescent="0.3">
      <c r="A4" s="76">
        <v>34498</v>
      </c>
      <c r="B4" s="67" t="s">
        <v>92</v>
      </c>
      <c r="C4" s="68">
        <v>20</v>
      </c>
      <c r="D4" s="69" t="s">
        <v>93</v>
      </c>
      <c r="E4" s="70">
        <f>ROUND((H4*(1-$H$1)),2)</f>
        <v>117.59</v>
      </c>
      <c r="F4" s="68">
        <f>+E4*C4</f>
        <v>2351.8000000000002</v>
      </c>
      <c r="H4" s="2">
        <v>117.59</v>
      </c>
    </row>
    <row r="5" spans="1:9" ht="18.75" customHeight="1" x14ac:dyDescent="0.3">
      <c r="A5" s="76" t="s">
        <v>94</v>
      </c>
      <c r="B5" s="64" t="s">
        <v>95</v>
      </c>
      <c r="C5" s="68">
        <v>2</v>
      </c>
      <c r="D5" s="69" t="s">
        <v>93</v>
      </c>
      <c r="E5" s="70">
        <f>ROUND((H5*(1-$H$1)),2)</f>
        <v>274.25</v>
      </c>
      <c r="F5" s="68">
        <f>+E5*C5</f>
        <v>548.5</v>
      </c>
      <c r="H5" s="2">
        <v>274.25</v>
      </c>
    </row>
    <row r="6" spans="1:9" ht="18.75" customHeight="1" x14ac:dyDescent="0.3">
      <c r="A6" s="74"/>
      <c r="B6" s="64"/>
      <c r="C6" s="64"/>
      <c r="D6" s="64"/>
      <c r="E6" s="64"/>
      <c r="F6" s="64"/>
    </row>
    <row r="7" spans="1:9" ht="18.75" customHeight="1" x14ac:dyDescent="0.3">
      <c r="A7" s="74"/>
      <c r="B7" s="64"/>
      <c r="C7" s="64"/>
      <c r="D7" s="294" t="s">
        <v>96</v>
      </c>
      <c r="E7" s="295"/>
      <c r="F7" s="239">
        <f>+SUM(F4:F5)</f>
        <v>2900.3</v>
      </c>
    </row>
    <row r="8" spans="1:9" ht="18.75" customHeight="1" x14ac:dyDescent="0.3">
      <c r="A8" s="77"/>
      <c r="B8" s="71"/>
      <c r="C8" s="71"/>
      <c r="D8" s="294"/>
      <c r="E8" s="295"/>
      <c r="F8" s="72"/>
    </row>
  </sheetData>
  <mergeCells count="4">
    <mergeCell ref="B1:F1"/>
    <mergeCell ref="D7:E7"/>
    <mergeCell ref="D8:E8"/>
    <mergeCell ref="H1:I1"/>
  </mergeCells>
  <printOptions horizontalCentered="1" verticalCentered="1"/>
  <pageMargins left="0.23622047244094491" right="0.23622047244094491"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44"/>
  <sheetViews>
    <sheetView view="pageBreakPreview" topLeftCell="B1" zoomScaleNormal="100" zoomScaleSheetLayoutView="100" workbookViewId="0">
      <selection activeCell="J21" sqref="J21"/>
    </sheetView>
  </sheetViews>
  <sheetFormatPr defaultColWidth="6.88671875" defaultRowHeight="13.8" x14ac:dyDescent="0.3"/>
  <cols>
    <col min="1" max="1" width="9.33203125" style="54" bestFit="1" customWidth="1"/>
    <col min="2" max="2" width="56.88671875" style="54" customWidth="1"/>
    <col min="3" max="3" width="11.33203125" style="54" bestFit="1" customWidth="1"/>
    <col min="4" max="4" width="7.33203125" style="54" bestFit="1" customWidth="1"/>
    <col min="5" max="5" width="7.109375" style="54" bestFit="1" customWidth="1"/>
    <col min="6" max="6" width="14.88671875" style="54" customWidth="1"/>
    <col min="7" max="7" width="13.88671875" style="54" bestFit="1" customWidth="1"/>
    <col min="8" max="8" width="13.44140625" style="54" bestFit="1" customWidth="1"/>
    <col min="9" max="9" width="16.33203125" style="54" bestFit="1" customWidth="1"/>
    <col min="10" max="10" width="9.5546875" style="54" bestFit="1" customWidth="1"/>
    <col min="11" max="11" width="10.88671875" style="54" bestFit="1" customWidth="1"/>
    <col min="12" max="12" width="19.88671875" style="54" bestFit="1" customWidth="1"/>
    <col min="13" max="13" width="5.109375" style="12" customWidth="1"/>
    <col min="14" max="14" width="12" style="13" customWidth="1"/>
    <col min="15" max="15" width="4.6640625" style="14" bestFit="1" customWidth="1"/>
    <col min="16" max="16" width="13.33203125" style="14" customWidth="1"/>
    <col min="17" max="252" width="9.109375" style="9" customWidth="1"/>
    <col min="253" max="253" width="9" style="9" bestFit="1" customWidth="1"/>
    <col min="254" max="254" width="56.88671875" style="9" customWidth="1"/>
    <col min="255" max="255" width="9.109375" style="9" customWidth="1"/>
    <col min="256" max="256" width="6.88671875" style="9"/>
    <col min="257" max="257" width="9" style="9" bestFit="1" customWidth="1"/>
    <col min="258" max="258" width="56.88671875" style="9" customWidth="1"/>
    <col min="259" max="259" width="9.109375" style="9" customWidth="1"/>
    <col min="260" max="260" width="8.88671875" style="9" bestFit="1" customWidth="1"/>
    <col min="261" max="261" width="8.6640625" style="9" bestFit="1" customWidth="1"/>
    <col min="262" max="262" width="7.6640625" style="9" bestFit="1" customWidth="1"/>
    <col min="263" max="263" width="11.5546875" style="9" bestFit="1" customWidth="1"/>
    <col min="264" max="264" width="11.33203125" style="9" bestFit="1" customWidth="1"/>
    <col min="265" max="265" width="13.5546875" style="9" bestFit="1" customWidth="1"/>
    <col min="266" max="266" width="7.6640625" style="9" bestFit="1" customWidth="1"/>
    <col min="267" max="267" width="9" style="9" bestFit="1" customWidth="1"/>
    <col min="268" max="268" width="22" style="9" customWidth="1"/>
    <col min="269" max="269" width="5.109375" style="9" customWidth="1"/>
    <col min="270" max="270" width="12" style="9" customWidth="1"/>
    <col min="271" max="271" width="4.6640625" style="9" bestFit="1" customWidth="1"/>
    <col min="272" max="272" width="7.88671875" style="9" customWidth="1"/>
    <col min="273" max="508" width="9.109375" style="9" customWidth="1"/>
    <col min="509" max="509" width="9" style="9" bestFit="1" customWidth="1"/>
    <col min="510" max="510" width="56.88671875" style="9" customWidth="1"/>
    <col min="511" max="511" width="9.109375" style="9" customWidth="1"/>
    <col min="512" max="512" width="6.88671875" style="9"/>
    <col min="513" max="513" width="9" style="9" bestFit="1" customWidth="1"/>
    <col min="514" max="514" width="56.88671875" style="9" customWidth="1"/>
    <col min="515" max="515" width="9.109375" style="9" customWidth="1"/>
    <col min="516" max="516" width="8.88671875" style="9" bestFit="1" customWidth="1"/>
    <col min="517" max="517" width="8.6640625" style="9" bestFit="1" customWidth="1"/>
    <col min="518" max="518" width="7.6640625" style="9" bestFit="1" customWidth="1"/>
    <col min="519" max="519" width="11.5546875" style="9" bestFit="1" customWidth="1"/>
    <col min="520" max="520" width="11.33203125" style="9" bestFit="1" customWidth="1"/>
    <col min="521" max="521" width="13.5546875" style="9" bestFit="1" customWidth="1"/>
    <col min="522" max="522" width="7.6640625" style="9" bestFit="1" customWidth="1"/>
    <col min="523" max="523" width="9" style="9" bestFit="1" customWidth="1"/>
    <col min="524" max="524" width="22" style="9" customWidth="1"/>
    <col min="525" max="525" width="5.109375" style="9" customWidth="1"/>
    <col min="526" max="526" width="12" style="9" customWidth="1"/>
    <col min="527" max="527" width="4.6640625" style="9" bestFit="1" customWidth="1"/>
    <col min="528" max="528" width="7.88671875" style="9" customWidth="1"/>
    <col min="529" max="764" width="9.109375" style="9" customWidth="1"/>
    <col min="765" max="765" width="9" style="9" bestFit="1" customWidth="1"/>
    <col min="766" max="766" width="56.88671875" style="9" customWidth="1"/>
    <col min="767" max="767" width="9.109375" style="9" customWidth="1"/>
    <col min="768" max="768" width="6.88671875" style="9"/>
    <col min="769" max="769" width="9" style="9" bestFit="1" customWidth="1"/>
    <col min="770" max="770" width="56.88671875" style="9" customWidth="1"/>
    <col min="771" max="771" width="9.109375" style="9" customWidth="1"/>
    <col min="772" max="772" width="8.88671875" style="9" bestFit="1" customWidth="1"/>
    <col min="773" max="773" width="8.6640625" style="9" bestFit="1" customWidth="1"/>
    <col min="774" max="774" width="7.6640625" style="9" bestFit="1" customWidth="1"/>
    <col min="775" max="775" width="11.5546875" style="9" bestFit="1" customWidth="1"/>
    <col min="776" max="776" width="11.33203125" style="9" bestFit="1" customWidth="1"/>
    <col min="777" max="777" width="13.5546875" style="9" bestFit="1" customWidth="1"/>
    <col min="778" max="778" width="7.6640625" style="9" bestFit="1" customWidth="1"/>
    <col min="779" max="779" width="9" style="9" bestFit="1" customWidth="1"/>
    <col min="780" max="780" width="22" style="9" customWidth="1"/>
    <col min="781" max="781" width="5.109375" style="9" customWidth="1"/>
    <col min="782" max="782" width="12" style="9" customWidth="1"/>
    <col min="783" max="783" width="4.6640625" style="9" bestFit="1" customWidth="1"/>
    <col min="784" max="784" width="7.88671875" style="9" customWidth="1"/>
    <col min="785" max="1020" width="9.109375" style="9" customWidth="1"/>
    <col min="1021" max="1021" width="9" style="9" bestFit="1" customWidth="1"/>
    <col min="1022" max="1022" width="56.88671875" style="9" customWidth="1"/>
    <col min="1023" max="1023" width="9.109375" style="9" customWidth="1"/>
    <col min="1024" max="1024" width="6.88671875" style="9"/>
    <col min="1025" max="1025" width="9" style="9" bestFit="1" customWidth="1"/>
    <col min="1026" max="1026" width="56.88671875" style="9" customWidth="1"/>
    <col min="1027" max="1027" width="9.109375" style="9" customWidth="1"/>
    <col min="1028" max="1028" width="8.88671875" style="9" bestFit="1" customWidth="1"/>
    <col min="1029" max="1029" width="8.6640625" style="9" bestFit="1" customWidth="1"/>
    <col min="1030" max="1030" width="7.6640625" style="9" bestFit="1" customWidth="1"/>
    <col min="1031" max="1031" width="11.5546875" style="9" bestFit="1" customWidth="1"/>
    <col min="1032" max="1032" width="11.33203125" style="9" bestFit="1" customWidth="1"/>
    <col min="1033" max="1033" width="13.5546875" style="9" bestFit="1" customWidth="1"/>
    <col min="1034" max="1034" width="7.6640625" style="9" bestFit="1" customWidth="1"/>
    <col min="1035" max="1035" width="9" style="9" bestFit="1" customWidth="1"/>
    <col min="1036" max="1036" width="22" style="9" customWidth="1"/>
    <col min="1037" max="1037" width="5.109375" style="9" customWidth="1"/>
    <col min="1038" max="1038" width="12" style="9" customWidth="1"/>
    <col min="1039" max="1039" width="4.6640625" style="9" bestFit="1" customWidth="1"/>
    <col min="1040" max="1040" width="7.88671875" style="9" customWidth="1"/>
    <col min="1041" max="1276" width="9.109375" style="9" customWidth="1"/>
    <col min="1277" max="1277" width="9" style="9" bestFit="1" customWidth="1"/>
    <col min="1278" max="1278" width="56.88671875" style="9" customWidth="1"/>
    <col min="1279" max="1279" width="9.109375" style="9" customWidth="1"/>
    <col min="1280" max="1280" width="6.88671875" style="9"/>
    <col min="1281" max="1281" width="9" style="9" bestFit="1" customWidth="1"/>
    <col min="1282" max="1282" width="56.88671875" style="9" customWidth="1"/>
    <col min="1283" max="1283" width="9.109375" style="9" customWidth="1"/>
    <col min="1284" max="1284" width="8.88671875" style="9" bestFit="1" customWidth="1"/>
    <col min="1285" max="1285" width="8.6640625" style="9" bestFit="1" customWidth="1"/>
    <col min="1286" max="1286" width="7.6640625" style="9" bestFit="1" customWidth="1"/>
    <col min="1287" max="1287" width="11.5546875" style="9" bestFit="1" customWidth="1"/>
    <col min="1288" max="1288" width="11.33203125" style="9" bestFit="1" customWidth="1"/>
    <col min="1289" max="1289" width="13.5546875" style="9" bestFit="1" customWidth="1"/>
    <col min="1290" max="1290" width="7.6640625" style="9" bestFit="1" customWidth="1"/>
    <col min="1291" max="1291" width="9" style="9" bestFit="1" customWidth="1"/>
    <col min="1292" max="1292" width="22" style="9" customWidth="1"/>
    <col min="1293" max="1293" width="5.109375" style="9" customWidth="1"/>
    <col min="1294" max="1294" width="12" style="9" customWidth="1"/>
    <col min="1295" max="1295" width="4.6640625" style="9" bestFit="1" customWidth="1"/>
    <col min="1296" max="1296" width="7.88671875" style="9" customWidth="1"/>
    <col min="1297" max="1532" width="9.109375" style="9" customWidth="1"/>
    <col min="1533" max="1533" width="9" style="9" bestFit="1" customWidth="1"/>
    <col min="1534" max="1534" width="56.88671875" style="9" customWidth="1"/>
    <col min="1535" max="1535" width="9.109375" style="9" customWidth="1"/>
    <col min="1536" max="1536" width="6.88671875" style="9"/>
    <col min="1537" max="1537" width="9" style="9" bestFit="1" customWidth="1"/>
    <col min="1538" max="1538" width="56.88671875" style="9" customWidth="1"/>
    <col min="1539" max="1539" width="9.109375" style="9" customWidth="1"/>
    <col min="1540" max="1540" width="8.88671875" style="9" bestFit="1" customWidth="1"/>
    <col min="1541" max="1541" width="8.6640625" style="9" bestFit="1" customWidth="1"/>
    <col min="1542" max="1542" width="7.6640625" style="9" bestFit="1" customWidth="1"/>
    <col min="1543" max="1543" width="11.5546875" style="9" bestFit="1" customWidth="1"/>
    <col min="1544" max="1544" width="11.33203125" style="9" bestFit="1" customWidth="1"/>
    <col min="1545" max="1545" width="13.5546875" style="9" bestFit="1" customWidth="1"/>
    <col min="1546" max="1546" width="7.6640625" style="9" bestFit="1" customWidth="1"/>
    <col min="1547" max="1547" width="9" style="9" bestFit="1" customWidth="1"/>
    <col min="1548" max="1548" width="22" style="9" customWidth="1"/>
    <col min="1549" max="1549" width="5.109375" style="9" customWidth="1"/>
    <col min="1550" max="1550" width="12" style="9" customWidth="1"/>
    <col min="1551" max="1551" width="4.6640625" style="9" bestFit="1" customWidth="1"/>
    <col min="1552" max="1552" width="7.88671875" style="9" customWidth="1"/>
    <col min="1553" max="1788" width="9.109375" style="9" customWidth="1"/>
    <col min="1789" max="1789" width="9" style="9" bestFit="1" customWidth="1"/>
    <col min="1790" max="1790" width="56.88671875" style="9" customWidth="1"/>
    <col min="1791" max="1791" width="9.109375" style="9" customWidth="1"/>
    <col min="1792" max="1792" width="6.88671875" style="9"/>
    <col min="1793" max="1793" width="9" style="9" bestFit="1" customWidth="1"/>
    <col min="1794" max="1794" width="56.88671875" style="9" customWidth="1"/>
    <col min="1795" max="1795" width="9.109375" style="9" customWidth="1"/>
    <col min="1796" max="1796" width="8.88671875" style="9" bestFit="1" customWidth="1"/>
    <col min="1797" max="1797" width="8.6640625" style="9" bestFit="1" customWidth="1"/>
    <col min="1798" max="1798" width="7.6640625" style="9" bestFit="1" customWidth="1"/>
    <col min="1799" max="1799" width="11.5546875" style="9" bestFit="1" customWidth="1"/>
    <col min="1800" max="1800" width="11.33203125" style="9" bestFit="1" customWidth="1"/>
    <col min="1801" max="1801" width="13.5546875" style="9" bestFit="1" customWidth="1"/>
    <col min="1802" max="1802" width="7.6640625" style="9" bestFit="1" customWidth="1"/>
    <col min="1803" max="1803" width="9" style="9" bestFit="1" customWidth="1"/>
    <col min="1804" max="1804" width="22" style="9" customWidth="1"/>
    <col min="1805" max="1805" width="5.109375" style="9" customWidth="1"/>
    <col min="1806" max="1806" width="12" style="9" customWidth="1"/>
    <col min="1807" max="1807" width="4.6640625" style="9" bestFit="1" customWidth="1"/>
    <col min="1808" max="1808" width="7.88671875" style="9" customWidth="1"/>
    <col min="1809" max="2044" width="9.109375" style="9" customWidth="1"/>
    <col min="2045" max="2045" width="9" style="9" bestFit="1" customWidth="1"/>
    <col min="2046" max="2046" width="56.88671875" style="9" customWidth="1"/>
    <col min="2047" max="2047" width="9.109375" style="9" customWidth="1"/>
    <col min="2048" max="2048" width="6.88671875" style="9"/>
    <col min="2049" max="2049" width="9" style="9" bestFit="1" customWidth="1"/>
    <col min="2050" max="2050" width="56.88671875" style="9" customWidth="1"/>
    <col min="2051" max="2051" width="9.109375" style="9" customWidth="1"/>
    <col min="2052" max="2052" width="8.88671875" style="9" bestFit="1" customWidth="1"/>
    <col min="2053" max="2053" width="8.6640625" style="9" bestFit="1" customWidth="1"/>
    <col min="2054" max="2054" width="7.6640625" style="9" bestFit="1" customWidth="1"/>
    <col min="2055" max="2055" width="11.5546875" style="9" bestFit="1" customWidth="1"/>
    <col min="2056" max="2056" width="11.33203125" style="9" bestFit="1" customWidth="1"/>
    <col min="2057" max="2057" width="13.5546875" style="9" bestFit="1" customWidth="1"/>
    <col min="2058" max="2058" width="7.6640625" style="9" bestFit="1" customWidth="1"/>
    <col min="2059" max="2059" width="9" style="9" bestFit="1" customWidth="1"/>
    <col min="2060" max="2060" width="22" style="9" customWidth="1"/>
    <col min="2061" max="2061" width="5.109375" style="9" customWidth="1"/>
    <col min="2062" max="2062" width="12" style="9" customWidth="1"/>
    <col min="2063" max="2063" width="4.6640625" style="9" bestFit="1" customWidth="1"/>
    <col min="2064" max="2064" width="7.88671875" style="9" customWidth="1"/>
    <col min="2065" max="2300" width="9.109375" style="9" customWidth="1"/>
    <col min="2301" max="2301" width="9" style="9" bestFit="1" customWidth="1"/>
    <col min="2302" max="2302" width="56.88671875" style="9" customWidth="1"/>
    <col min="2303" max="2303" width="9.109375" style="9" customWidth="1"/>
    <col min="2304" max="2304" width="6.88671875" style="9"/>
    <col min="2305" max="2305" width="9" style="9" bestFit="1" customWidth="1"/>
    <col min="2306" max="2306" width="56.88671875" style="9" customWidth="1"/>
    <col min="2307" max="2307" width="9.109375" style="9" customWidth="1"/>
    <col min="2308" max="2308" width="8.88671875" style="9" bestFit="1" customWidth="1"/>
    <col min="2309" max="2309" width="8.6640625" style="9" bestFit="1" customWidth="1"/>
    <col min="2310" max="2310" width="7.6640625" style="9" bestFit="1" customWidth="1"/>
    <col min="2311" max="2311" width="11.5546875" style="9" bestFit="1" customWidth="1"/>
    <col min="2312" max="2312" width="11.33203125" style="9" bestFit="1" customWidth="1"/>
    <col min="2313" max="2313" width="13.5546875" style="9" bestFit="1" customWidth="1"/>
    <col min="2314" max="2314" width="7.6640625" style="9" bestFit="1" customWidth="1"/>
    <col min="2315" max="2315" width="9" style="9" bestFit="1" customWidth="1"/>
    <col min="2316" max="2316" width="22" style="9" customWidth="1"/>
    <col min="2317" max="2317" width="5.109375" style="9" customWidth="1"/>
    <col min="2318" max="2318" width="12" style="9" customWidth="1"/>
    <col min="2319" max="2319" width="4.6640625" style="9" bestFit="1" customWidth="1"/>
    <col min="2320" max="2320" width="7.88671875" style="9" customWidth="1"/>
    <col min="2321" max="2556" width="9.109375" style="9" customWidth="1"/>
    <col min="2557" max="2557" width="9" style="9" bestFit="1" customWidth="1"/>
    <col min="2558" max="2558" width="56.88671875" style="9" customWidth="1"/>
    <col min="2559" max="2559" width="9.109375" style="9" customWidth="1"/>
    <col min="2560" max="2560" width="6.88671875" style="9"/>
    <col min="2561" max="2561" width="9" style="9" bestFit="1" customWidth="1"/>
    <col min="2562" max="2562" width="56.88671875" style="9" customWidth="1"/>
    <col min="2563" max="2563" width="9.109375" style="9" customWidth="1"/>
    <col min="2564" max="2564" width="8.88671875" style="9" bestFit="1" customWidth="1"/>
    <col min="2565" max="2565" width="8.6640625" style="9" bestFit="1" customWidth="1"/>
    <col min="2566" max="2566" width="7.6640625" style="9" bestFit="1" customWidth="1"/>
    <col min="2567" max="2567" width="11.5546875" style="9" bestFit="1" customWidth="1"/>
    <col min="2568" max="2568" width="11.33203125" style="9" bestFit="1" customWidth="1"/>
    <col min="2569" max="2569" width="13.5546875" style="9" bestFit="1" customWidth="1"/>
    <col min="2570" max="2570" width="7.6640625" style="9" bestFit="1" customWidth="1"/>
    <col min="2571" max="2571" width="9" style="9" bestFit="1" customWidth="1"/>
    <col min="2572" max="2572" width="22" style="9" customWidth="1"/>
    <col min="2573" max="2573" width="5.109375" style="9" customWidth="1"/>
    <col min="2574" max="2574" width="12" style="9" customWidth="1"/>
    <col min="2575" max="2575" width="4.6640625" style="9" bestFit="1" customWidth="1"/>
    <col min="2576" max="2576" width="7.88671875" style="9" customWidth="1"/>
    <col min="2577" max="2812" width="9.109375" style="9" customWidth="1"/>
    <col min="2813" max="2813" width="9" style="9" bestFit="1" customWidth="1"/>
    <col min="2814" max="2814" width="56.88671875" style="9" customWidth="1"/>
    <col min="2815" max="2815" width="9.109375" style="9" customWidth="1"/>
    <col min="2816" max="2816" width="6.88671875" style="9"/>
    <col min="2817" max="2817" width="9" style="9" bestFit="1" customWidth="1"/>
    <col min="2818" max="2818" width="56.88671875" style="9" customWidth="1"/>
    <col min="2819" max="2819" width="9.109375" style="9" customWidth="1"/>
    <col min="2820" max="2820" width="8.88671875" style="9" bestFit="1" customWidth="1"/>
    <col min="2821" max="2821" width="8.6640625" style="9" bestFit="1" customWidth="1"/>
    <col min="2822" max="2822" width="7.6640625" style="9" bestFit="1" customWidth="1"/>
    <col min="2823" max="2823" width="11.5546875" style="9" bestFit="1" customWidth="1"/>
    <col min="2824" max="2824" width="11.33203125" style="9" bestFit="1" customWidth="1"/>
    <col min="2825" max="2825" width="13.5546875" style="9" bestFit="1" customWidth="1"/>
    <col min="2826" max="2826" width="7.6640625" style="9" bestFit="1" customWidth="1"/>
    <col min="2827" max="2827" width="9" style="9" bestFit="1" customWidth="1"/>
    <col min="2828" max="2828" width="22" style="9" customWidth="1"/>
    <col min="2829" max="2829" width="5.109375" style="9" customWidth="1"/>
    <col min="2830" max="2830" width="12" style="9" customWidth="1"/>
    <col min="2831" max="2831" width="4.6640625" style="9" bestFit="1" customWidth="1"/>
    <col min="2832" max="2832" width="7.88671875" style="9" customWidth="1"/>
    <col min="2833" max="3068" width="9.109375" style="9" customWidth="1"/>
    <col min="3069" max="3069" width="9" style="9" bestFit="1" customWidth="1"/>
    <col min="3070" max="3070" width="56.88671875" style="9" customWidth="1"/>
    <col min="3071" max="3071" width="9.109375" style="9" customWidth="1"/>
    <col min="3072" max="3072" width="6.88671875" style="9"/>
    <col min="3073" max="3073" width="9" style="9" bestFit="1" customWidth="1"/>
    <col min="3074" max="3074" width="56.88671875" style="9" customWidth="1"/>
    <col min="3075" max="3075" width="9.109375" style="9" customWidth="1"/>
    <col min="3076" max="3076" width="8.88671875" style="9" bestFit="1" customWidth="1"/>
    <col min="3077" max="3077" width="8.6640625" style="9" bestFit="1" customWidth="1"/>
    <col min="3078" max="3078" width="7.6640625" style="9" bestFit="1" customWidth="1"/>
    <col min="3079" max="3079" width="11.5546875" style="9" bestFit="1" customWidth="1"/>
    <col min="3080" max="3080" width="11.33203125" style="9" bestFit="1" customWidth="1"/>
    <col min="3081" max="3081" width="13.5546875" style="9" bestFit="1" customWidth="1"/>
    <col min="3082" max="3082" width="7.6640625" style="9" bestFit="1" customWidth="1"/>
    <col min="3083" max="3083" width="9" style="9" bestFit="1" customWidth="1"/>
    <col min="3084" max="3084" width="22" style="9" customWidth="1"/>
    <col min="3085" max="3085" width="5.109375" style="9" customWidth="1"/>
    <col min="3086" max="3086" width="12" style="9" customWidth="1"/>
    <col min="3087" max="3087" width="4.6640625" style="9" bestFit="1" customWidth="1"/>
    <col min="3088" max="3088" width="7.88671875" style="9" customWidth="1"/>
    <col min="3089" max="3324" width="9.109375" style="9" customWidth="1"/>
    <col min="3325" max="3325" width="9" style="9" bestFit="1" customWidth="1"/>
    <col min="3326" max="3326" width="56.88671875" style="9" customWidth="1"/>
    <col min="3327" max="3327" width="9.109375" style="9" customWidth="1"/>
    <col min="3328" max="3328" width="6.88671875" style="9"/>
    <col min="3329" max="3329" width="9" style="9" bestFit="1" customWidth="1"/>
    <col min="3330" max="3330" width="56.88671875" style="9" customWidth="1"/>
    <col min="3331" max="3331" width="9.109375" style="9" customWidth="1"/>
    <col min="3332" max="3332" width="8.88671875" style="9" bestFit="1" customWidth="1"/>
    <col min="3333" max="3333" width="8.6640625" style="9" bestFit="1" customWidth="1"/>
    <col min="3334" max="3334" width="7.6640625" style="9" bestFit="1" customWidth="1"/>
    <col min="3335" max="3335" width="11.5546875" style="9" bestFit="1" customWidth="1"/>
    <col min="3336" max="3336" width="11.33203125" style="9" bestFit="1" customWidth="1"/>
    <col min="3337" max="3337" width="13.5546875" style="9" bestFit="1" customWidth="1"/>
    <col min="3338" max="3338" width="7.6640625" style="9" bestFit="1" customWidth="1"/>
    <col min="3339" max="3339" width="9" style="9" bestFit="1" customWidth="1"/>
    <col min="3340" max="3340" width="22" style="9" customWidth="1"/>
    <col min="3341" max="3341" width="5.109375" style="9" customWidth="1"/>
    <col min="3342" max="3342" width="12" style="9" customWidth="1"/>
    <col min="3343" max="3343" width="4.6640625" style="9" bestFit="1" customWidth="1"/>
    <col min="3344" max="3344" width="7.88671875" style="9" customWidth="1"/>
    <col min="3345" max="3580" width="9.109375" style="9" customWidth="1"/>
    <col min="3581" max="3581" width="9" style="9" bestFit="1" customWidth="1"/>
    <col min="3582" max="3582" width="56.88671875" style="9" customWidth="1"/>
    <col min="3583" max="3583" width="9.109375" style="9" customWidth="1"/>
    <col min="3584" max="3584" width="6.88671875" style="9"/>
    <col min="3585" max="3585" width="9" style="9" bestFit="1" customWidth="1"/>
    <col min="3586" max="3586" width="56.88671875" style="9" customWidth="1"/>
    <col min="3587" max="3587" width="9.109375" style="9" customWidth="1"/>
    <col min="3588" max="3588" width="8.88671875" style="9" bestFit="1" customWidth="1"/>
    <col min="3589" max="3589" width="8.6640625" style="9" bestFit="1" customWidth="1"/>
    <col min="3590" max="3590" width="7.6640625" style="9" bestFit="1" customWidth="1"/>
    <col min="3591" max="3591" width="11.5546875" style="9" bestFit="1" customWidth="1"/>
    <col min="3592" max="3592" width="11.33203125" style="9" bestFit="1" customWidth="1"/>
    <col min="3593" max="3593" width="13.5546875" style="9" bestFit="1" customWidth="1"/>
    <col min="3594" max="3594" width="7.6640625" style="9" bestFit="1" customWidth="1"/>
    <col min="3595" max="3595" width="9" style="9" bestFit="1" customWidth="1"/>
    <col min="3596" max="3596" width="22" style="9" customWidth="1"/>
    <col min="3597" max="3597" width="5.109375" style="9" customWidth="1"/>
    <col min="3598" max="3598" width="12" style="9" customWidth="1"/>
    <col min="3599" max="3599" width="4.6640625" style="9" bestFit="1" customWidth="1"/>
    <col min="3600" max="3600" width="7.88671875" style="9" customWidth="1"/>
    <col min="3601" max="3836" width="9.109375" style="9" customWidth="1"/>
    <col min="3837" max="3837" width="9" style="9" bestFit="1" customWidth="1"/>
    <col min="3838" max="3838" width="56.88671875" style="9" customWidth="1"/>
    <col min="3839" max="3839" width="9.109375" style="9" customWidth="1"/>
    <col min="3840" max="3840" width="6.88671875" style="9"/>
    <col min="3841" max="3841" width="9" style="9" bestFit="1" customWidth="1"/>
    <col min="3842" max="3842" width="56.88671875" style="9" customWidth="1"/>
    <col min="3843" max="3843" width="9.109375" style="9" customWidth="1"/>
    <col min="3844" max="3844" width="8.88671875" style="9" bestFit="1" customWidth="1"/>
    <col min="3845" max="3845" width="8.6640625" style="9" bestFit="1" customWidth="1"/>
    <col min="3846" max="3846" width="7.6640625" style="9" bestFit="1" customWidth="1"/>
    <col min="3847" max="3847" width="11.5546875" style="9" bestFit="1" customWidth="1"/>
    <col min="3848" max="3848" width="11.33203125" style="9" bestFit="1" customWidth="1"/>
    <col min="3849" max="3849" width="13.5546875" style="9" bestFit="1" customWidth="1"/>
    <col min="3850" max="3850" width="7.6640625" style="9" bestFit="1" customWidth="1"/>
    <col min="3851" max="3851" width="9" style="9" bestFit="1" customWidth="1"/>
    <col min="3852" max="3852" width="22" style="9" customWidth="1"/>
    <col min="3853" max="3853" width="5.109375" style="9" customWidth="1"/>
    <col min="3854" max="3854" width="12" style="9" customWidth="1"/>
    <col min="3855" max="3855" width="4.6640625" style="9" bestFit="1" customWidth="1"/>
    <col min="3856" max="3856" width="7.88671875" style="9" customWidth="1"/>
    <col min="3857" max="4092" width="9.109375" style="9" customWidth="1"/>
    <col min="4093" max="4093" width="9" style="9" bestFit="1" customWidth="1"/>
    <col min="4094" max="4094" width="56.88671875" style="9" customWidth="1"/>
    <col min="4095" max="4095" width="9.109375" style="9" customWidth="1"/>
    <col min="4096" max="4096" width="6.88671875" style="9"/>
    <col min="4097" max="4097" width="9" style="9" bestFit="1" customWidth="1"/>
    <col min="4098" max="4098" width="56.88671875" style="9" customWidth="1"/>
    <col min="4099" max="4099" width="9.109375" style="9" customWidth="1"/>
    <col min="4100" max="4100" width="8.88671875" style="9" bestFit="1" customWidth="1"/>
    <col min="4101" max="4101" width="8.6640625" style="9" bestFit="1" customWidth="1"/>
    <col min="4102" max="4102" width="7.6640625" style="9" bestFit="1" customWidth="1"/>
    <col min="4103" max="4103" width="11.5546875" style="9" bestFit="1" customWidth="1"/>
    <col min="4104" max="4104" width="11.33203125" style="9" bestFit="1" customWidth="1"/>
    <col min="4105" max="4105" width="13.5546875" style="9" bestFit="1" customWidth="1"/>
    <col min="4106" max="4106" width="7.6640625" style="9" bestFit="1" customWidth="1"/>
    <col min="4107" max="4107" width="9" style="9" bestFit="1" customWidth="1"/>
    <col min="4108" max="4108" width="22" style="9" customWidth="1"/>
    <col min="4109" max="4109" width="5.109375" style="9" customWidth="1"/>
    <col min="4110" max="4110" width="12" style="9" customWidth="1"/>
    <col min="4111" max="4111" width="4.6640625" style="9" bestFit="1" customWidth="1"/>
    <col min="4112" max="4112" width="7.88671875" style="9" customWidth="1"/>
    <col min="4113" max="4348" width="9.109375" style="9" customWidth="1"/>
    <col min="4349" max="4349" width="9" style="9" bestFit="1" customWidth="1"/>
    <col min="4350" max="4350" width="56.88671875" style="9" customWidth="1"/>
    <col min="4351" max="4351" width="9.109375" style="9" customWidth="1"/>
    <col min="4352" max="4352" width="6.88671875" style="9"/>
    <col min="4353" max="4353" width="9" style="9" bestFit="1" customWidth="1"/>
    <col min="4354" max="4354" width="56.88671875" style="9" customWidth="1"/>
    <col min="4355" max="4355" width="9.109375" style="9" customWidth="1"/>
    <col min="4356" max="4356" width="8.88671875" style="9" bestFit="1" customWidth="1"/>
    <col min="4357" max="4357" width="8.6640625" style="9" bestFit="1" customWidth="1"/>
    <col min="4358" max="4358" width="7.6640625" style="9" bestFit="1" customWidth="1"/>
    <col min="4359" max="4359" width="11.5546875" style="9" bestFit="1" customWidth="1"/>
    <col min="4360" max="4360" width="11.33203125" style="9" bestFit="1" customWidth="1"/>
    <col min="4361" max="4361" width="13.5546875" style="9" bestFit="1" customWidth="1"/>
    <col min="4362" max="4362" width="7.6640625" style="9" bestFit="1" customWidth="1"/>
    <col min="4363" max="4363" width="9" style="9" bestFit="1" customWidth="1"/>
    <col min="4364" max="4364" width="22" style="9" customWidth="1"/>
    <col min="4365" max="4365" width="5.109375" style="9" customWidth="1"/>
    <col min="4366" max="4366" width="12" style="9" customWidth="1"/>
    <col min="4367" max="4367" width="4.6640625" style="9" bestFit="1" customWidth="1"/>
    <col min="4368" max="4368" width="7.88671875" style="9" customWidth="1"/>
    <col min="4369" max="4604" width="9.109375" style="9" customWidth="1"/>
    <col min="4605" max="4605" width="9" style="9" bestFit="1" customWidth="1"/>
    <col min="4606" max="4606" width="56.88671875" style="9" customWidth="1"/>
    <col min="4607" max="4607" width="9.109375" style="9" customWidth="1"/>
    <col min="4608" max="4608" width="6.88671875" style="9"/>
    <col min="4609" max="4609" width="9" style="9" bestFit="1" customWidth="1"/>
    <col min="4610" max="4610" width="56.88671875" style="9" customWidth="1"/>
    <col min="4611" max="4611" width="9.109375" style="9" customWidth="1"/>
    <col min="4612" max="4612" width="8.88671875" style="9" bestFit="1" customWidth="1"/>
    <col min="4613" max="4613" width="8.6640625" style="9" bestFit="1" customWidth="1"/>
    <col min="4614" max="4614" width="7.6640625" style="9" bestFit="1" customWidth="1"/>
    <col min="4615" max="4615" width="11.5546875" style="9" bestFit="1" customWidth="1"/>
    <col min="4616" max="4616" width="11.33203125" style="9" bestFit="1" customWidth="1"/>
    <col min="4617" max="4617" width="13.5546875" style="9" bestFit="1" customWidth="1"/>
    <col min="4618" max="4618" width="7.6640625" style="9" bestFit="1" customWidth="1"/>
    <col min="4619" max="4619" width="9" style="9" bestFit="1" customWidth="1"/>
    <col min="4620" max="4620" width="22" style="9" customWidth="1"/>
    <col min="4621" max="4621" width="5.109375" style="9" customWidth="1"/>
    <col min="4622" max="4622" width="12" style="9" customWidth="1"/>
    <col min="4623" max="4623" width="4.6640625" style="9" bestFit="1" customWidth="1"/>
    <col min="4624" max="4624" width="7.88671875" style="9" customWidth="1"/>
    <col min="4625" max="4860" width="9.109375" style="9" customWidth="1"/>
    <col min="4861" max="4861" width="9" style="9" bestFit="1" customWidth="1"/>
    <col min="4862" max="4862" width="56.88671875" style="9" customWidth="1"/>
    <col min="4863" max="4863" width="9.109375" style="9" customWidth="1"/>
    <col min="4864" max="4864" width="6.88671875" style="9"/>
    <col min="4865" max="4865" width="9" style="9" bestFit="1" customWidth="1"/>
    <col min="4866" max="4866" width="56.88671875" style="9" customWidth="1"/>
    <col min="4867" max="4867" width="9.109375" style="9" customWidth="1"/>
    <col min="4868" max="4868" width="8.88671875" style="9" bestFit="1" customWidth="1"/>
    <col min="4869" max="4869" width="8.6640625" style="9" bestFit="1" customWidth="1"/>
    <col min="4870" max="4870" width="7.6640625" style="9" bestFit="1" customWidth="1"/>
    <col min="4871" max="4871" width="11.5546875" style="9" bestFit="1" customWidth="1"/>
    <col min="4872" max="4872" width="11.33203125" style="9" bestFit="1" customWidth="1"/>
    <col min="4873" max="4873" width="13.5546875" style="9" bestFit="1" customWidth="1"/>
    <col min="4874" max="4874" width="7.6640625" style="9" bestFit="1" customWidth="1"/>
    <col min="4875" max="4875" width="9" style="9" bestFit="1" customWidth="1"/>
    <col min="4876" max="4876" width="22" style="9" customWidth="1"/>
    <col min="4877" max="4877" width="5.109375" style="9" customWidth="1"/>
    <col min="4878" max="4878" width="12" style="9" customWidth="1"/>
    <col min="4879" max="4879" width="4.6640625" style="9" bestFit="1" customWidth="1"/>
    <col min="4880" max="4880" width="7.88671875" style="9" customWidth="1"/>
    <col min="4881" max="5116" width="9.109375" style="9" customWidth="1"/>
    <col min="5117" max="5117" width="9" style="9" bestFit="1" customWidth="1"/>
    <col min="5118" max="5118" width="56.88671875" style="9" customWidth="1"/>
    <col min="5119" max="5119" width="9.109375" style="9" customWidth="1"/>
    <col min="5120" max="5120" width="6.88671875" style="9"/>
    <col min="5121" max="5121" width="9" style="9" bestFit="1" customWidth="1"/>
    <col min="5122" max="5122" width="56.88671875" style="9" customWidth="1"/>
    <col min="5123" max="5123" width="9.109375" style="9" customWidth="1"/>
    <col min="5124" max="5124" width="8.88671875" style="9" bestFit="1" customWidth="1"/>
    <col min="5125" max="5125" width="8.6640625" style="9" bestFit="1" customWidth="1"/>
    <col min="5126" max="5126" width="7.6640625" style="9" bestFit="1" customWidth="1"/>
    <col min="5127" max="5127" width="11.5546875" style="9" bestFit="1" customWidth="1"/>
    <col min="5128" max="5128" width="11.33203125" style="9" bestFit="1" customWidth="1"/>
    <col min="5129" max="5129" width="13.5546875" style="9" bestFit="1" customWidth="1"/>
    <col min="5130" max="5130" width="7.6640625" style="9" bestFit="1" customWidth="1"/>
    <col min="5131" max="5131" width="9" style="9" bestFit="1" customWidth="1"/>
    <col min="5132" max="5132" width="22" style="9" customWidth="1"/>
    <col min="5133" max="5133" width="5.109375" style="9" customWidth="1"/>
    <col min="5134" max="5134" width="12" style="9" customWidth="1"/>
    <col min="5135" max="5135" width="4.6640625" style="9" bestFit="1" customWidth="1"/>
    <col min="5136" max="5136" width="7.88671875" style="9" customWidth="1"/>
    <col min="5137" max="5372" width="9.109375" style="9" customWidth="1"/>
    <col min="5373" max="5373" width="9" style="9" bestFit="1" customWidth="1"/>
    <col min="5374" max="5374" width="56.88671875" style="9" customWidth="1"/>
    <col min="5375" max="5375" width="9.109375" style="9" customWidth="1"/>
    <col min="5376" max="5376" width="6.88671875" style="9"/>
    <col min="5377" max="5377" width="9" style="9" bestFit="1" customWidth="1"/>
    <col min="5378" max="5378" width="56.88671875" style="9" customWidth="1"/>
    <col min="5379" max="5379" width="9.109375" style="9" customWidth="1"/>
    <col min="5380" max="5380" width="8.88671875" style="9" bestFit="1" customWidth="1"/>
    <col min="5381" max="5381" width="8.6640625" style="9" bestFit="1" customWidth="1"/>
    <col min="5382" max="5382" width="7.6640625" style="9" bestFit="1" customWidth="1"/>
    <col min="5383" max="5383" width="11.5546875" style="9" bestFit="1" customWidth="1"/>
    <col min="5384" max="5384" width="11.33203125" style="9" bestFit="1" customWidth="1"/>
    <col min="5385" max="5385" width="13.5546875" style="9" bestFit="1" customWidth="1"/>
    <col min="5386" max="5386" width="7.6640625" style="9" bestFit="1" customWidth="1"/>
    <col min="5387" max="5387" width="9" style="9" bestFit="1" customWidth="1"/>
    <col min="5388" max="5388" width="22" style="9" customWidth="1"/>
    <col min="5389" max="5389" width="5.109375" style="9" customWidth="1"/>
    <col min="5390" max="5390" width="12" style="9" customWidth="1"/>
    <col min="5391" max="5391" width="4.6640625" style="9" bestFit="1" customWidth="1"/>
    <col min="5392" max="5392" width="7.88671875" style="9" customWidth="1"/>
    <col min="5393" max="5628" width="9.109375" style="9" customWidth="1"/>
    <col min="5629" max="5629" width="9" style="9" bestFit="1" customWidth="1"/>
    <col min="5630" max="5630" width="56.88671875" style="9" customWidth="1"/>
    <col min="5631" max="5631" width="9.109375" style="9" customWidth="1"/>
    <col min="5632" max="5632" width="6.88671875" style="9"/>
    <col min="5633" max="5633" width="9" style="9" bestFit="1" customWidth="1"/>
    <col min="5634" max="5634" width="56.88671875" style="9" customWidth="1"/>
    <col min="5635" max="5635" width="9.109375" style="9" customWidth="1"/>
    <col min="5636" max="5636" width="8.88671875" style="9" bestFit="1" customWidth="1"/>
    <col min="5637" max="5637" width="8.6640625" style="9" bestFit="1" customWidth="1"/>
    <col min="5638" max="5638" width="7.6640625" style="9" bestFit="1" customWidth="1"/>
    <col min="5639" max="5639" width="11.5546875" style="9" bestFit="1" customWidth="1"/>
    <col min="5640" max="5640" width="11.33203125" style="9" bestFit="1" customWidth="1"/>
    <col min="5641" max="5641" width="13.5546875" style="9" bestFit="1" customWidth="1"/>
    <col min="5642" max="5642" width="7.6640625" style="9" bestFit="1" customWidth="1"/>
    <col min="5643" max="5643" width="9" style="9" bestFit="1" customWidth="1"/>
    <col min="5644" max="5644" width="22" style="9" customWidth="1"/>
    <col min="5645" max="5645" width="5.109375" style="9" customWidth="1"/>
    <col min="5646" max="5646" width="12" style="9" customWidth="1"/>
    <col min="5647" max="5647" width="4.6640625" style="9" bestFit="1" customWidth="1"/>
    <col min="5648" max="5648" width="7.88671875" style="9" customWidth="1"/>
    <col min="5649" max="5884" width="9.109375" style="9" customWidth="1"/>
    <col min="5885" max="5885" width="9" style="9" bestFit="1" customWidth="1"/>
    <col min="5886" max="5886" width="56.88671875" style="9" customWidth="1"/>
    <col min="5887" max="5887" width="9.109375" style="9" customWidth="1"/>
    <col min="5888" max="5888" width="6.88671875" style="9"/>
    <col min="5889" max="5889" width="9" style="9" bestFit="1" customWidth="1"/>
    <col min="5890" max="5890" width="56.88671875" style="9" customWidth="1"/>
    <col min="5891" max="5891" width="9.109375" style="9" customWidth="1"/>
    <col min="5892" max="5892" width="8.88671875" style="9" bestFit="1" customWidth="1"/>
    <col min="5893" max="5893" width="8.6640625" style="9" bestFit="1" customWidth="1"/>
    <col min="5894" max="5894" width="7.6640625" style="9" bestFit="1" customWidth="1"/>
    <col min="5895" max="5895" width="11.5546875" style="9" bestFit="1" customWidth="1"/>
    <col min="5896" max="5896" width="11.33203125" style="9" bestFit="1" customWidth="1"/>
    <col min="5897" max="5897" width="13.5546875" style="9" bestFit="1" customWidth="1"/>
    <col min="5898" max="5898" width="7.6640625" style="9" bestFit="1" customWidth="1"/>
    <col min="5899" max="5899" width="9" style="9" bestFit="1" customWidth="1"/>
    <col min="5900" max="5900" width="22" style="9" customWidth="1"/>
    <col min="5901" max="5901" width="5.109375" style="9" customWidth="1"/>
    <col min="5902" max="5902" width="12" style="9" customWidth="1"/>
    <col min="5903" max="5903" width="4.6640625" style="9" bestFit="1" customWidth="1"/>
    <col min="5904" max="5904" width="7.88671875" style="9" customWidth="1"/>
    <col min="5905" max="6140" width="9.109375" style="9" customWidth="1"/>
    <col min="6141" max="6141" width="9" style="9" bestFit="1" customWidth="1"/>
    <col min="6142" max="6142" width="56.88671875" style="9" customWidth="1"/>
    <col min="6143" max="6143" width="9.109375" style="9" customWidth="1"/>
    <col min="6144" max="6144" width="6.88671875" style="9"/>
    <col min="6145" max="6145" width="9" style="9" bestFit="1" customWidth="1"/>
    <col min="6146" max="6146" width="56.88671875" style="9" customWidth="1"/>
    <col min="6147" max="6147" width="9.109375" style="9" customWidth="1"/>
    <col min="6148" max="6148" width="8.88671875" style="9" bestFit="1" customWidth="1"/>
    <col min="6149" max="6149" width="8.6640625" style="9" bestFit="1" customWidth="1"/>
    <col min="6150" max="6150" width="7.6640625" style="9" bestFit="1" customWidth="1"/>
    <col min="6151" max="6151" width="11.5546875" style="9" bestFit="1" customWidth="1"/>
    <col min="6152" max="6152" width="11.33203125" style="9" bestFit="1" customWidth="1"/>
    <col min="6153" max="6153" width="13.5546875" style="9" bestFit="1" customWidth="1"/>
    <col min="6154" max="6154" width="7.6640625" style="9" bestFit="1" customWidth="1"/>
    <col min="6155" max="6155" width="9" style="9" bestFit="1" customWidth="1"/>
    <col min="6156" max="6156" width="22" style="9" customWidth="1"/>
    <col min="6157" max="6157" width="5.109375" style="9" customWidth="1"/>
    <col min="6158" max="6158" width="12" style="9" customWidth="1"/>
    <col min="6159" max="6159" width="4.6640625" style="9" bestFit="1" customWidth="1"/>
    <col min="6160" max="6160" width="7.88671875" style="9" customWidth="1"/>
    <col min="6161" max="6396" width="9.109375" style="9" customWidth="1"/>
    <col min="6397" max="6397" width="9" style="9" bestFit="1" customWidth="1"/>
    <col min="6398" max="6398" width="56.88671875" style="9" customWidth="1"/>
    <col min="6399" max="6399" width="9.109375" style="9" customWidth="1"/>
    <col min="6400" max="6400" width="6.88671875" style="9"/>
    <col min="6401" max="6401" width="9" style="9" bestFit="1" customWidth="1"/>
    <col min="6402" max="6402" width="56.88671875" style="9" customWidth="1"/>
    <col min="6403" max="6403" width="9.109375" style="9" customWidth="1"/>
    <col min="6404" max="6404" width="8.88671875" style="9" bestFit="1" customWidth="1"/>
    <col min="6405" max="6405" width="8.6640625" style="9" bestFit="1" customWidth="1"/>
    <col min="6406" max="6406" width="7.6640625" style="9" bestFit="1" customWidth="1"/>
    <col min="6407" max="6407" width="11.5546875" style="9" bestFit="1" customWidth="1"/>
    <col min="6408" max="6408" width="11.33203125" style="9" bestFit="1" customWidth="1"/>
    <col min="6409" max="6409" width="13.5546875" style="9" bestFit="1" customWidth="1"/>
    <col min="6410" max="6410" width="7.6640625" style="9" bestFit="1" customWidth="1"/>
    <col min="6411" max="6411" width="9" style="9" bestFit="1" customWidth="1"/>
    <col min="6412" max="6412" width="22" style="9" customWidth="1"/>
    <col min="6413" max="6413" width="5.109375" style="9" customWidth="1"/>
    <col min="6414" max="6414" width="12" style="9" customWidth="1"/>
    <col min="6415" max="6415" width="4.6640625" style="9" bestFit="1" customWidth="1"/>
    <col min="6416" max="6416" width="7.88671875" style="9" customWidth="1"/>
    <col min="6417" max="6652" width="9.109375" style="9" customWidth="1"/>
    <col min="6653" max="6653" width="9" style="9" bestFit="1" customWidth="1"/>
    <col min="6654" max="6654" width="56.88671875" style="9" customWidth="1"/>
    <col min="6655" max="6655" width="9.109375" style="9" customWidth="1"/>
    <col min="6656" max="6656" width="6.88671875" style="9"/>
    <col min="6657" max="6657" width="9" style="9" bestFit="1" customWidth="1"/>
    <col min="6658" max="6658" width="56.88671875" style="9" customWidth="1"/>
    <col min="6659" max="6659" width="9.109375" style="9" customWidth="1"/>
    <col min="6660" max="6660" width="8.88671875" style="9" bestFit="1" customWidth="1"/>
    <col min="6661" max="6661" width="8.6640625" style="9" bestFit="1" customWidth="1"/>
    <col min="6662" max="6662" width="7.6640625" style="9" bestFit="1" customWidth="1"/>
    <col min="6663" max="6663" width="11.5546875" style="9" bestFit="1" customWidth="1"/>
    <col min="6664" max="6664" width="11.33203125" style="9" bestFit="1" customWidth="1"/>
    <col min="6665" max="6665" width="13.5546875" style="9" bestFit="1" customWidth="1"/>
    <col min="6666" max="6666" width="7.6640625" style="9" bestFit="1" customWidth="1"/>
    <col min="6667" max="6667" width="9" style="9" bestFit="1" customWidth="1"/>
    <col min="6668" max="6668" width="22" style="9" customWidth="1"/>
    <col min="6669" max="6669" width="5.109375" style="9" customWidth="1"/>
    <col min="6670" max="6670" width="12" style="9" customWidth="1"/>
    <col min="6671" max="6671" width="4.6640625" style="9" bestFit="1" customWidth="1"/>
    <col min="6672" max="6672" width="7.88671875" style="9" customWidth="1"/>
    <col min="6673" max="6908" width="9.109375" style="9" customWidth="1"/>
    <col min="6909" max="6909" width="9" style="9" bestFit="1" customWidth="1"/>
    <col min="6910" max="6910" width="56.88671875" style="9" customWidth="1"/>
    <col min="6911" max="6911" width="9.109375" style="9" customWidth="1"/>
    <col min="6912" max="6912" width="6.88671875" style="9"/>
    <col min="6913" max="6913" width="9" style="9" bestFit="1" customWidth="1"/>
    <col min="6914" max="6914" width="56.88671875" style="9" customWidth="1"/>
    <col min="6915" max="6915" width="9.109375" style="9" customWidth="1"/>
    <col min="6916" max="6916" width="8.88671875" style="9" bestFit="1" customWidth="1"/>
    <col min="6917" max="6917" width="8.6640625" style="9" bestFit="1" customWidth="1"/>
    <col min="6918" max="6918" width="7.6640625" style="9" bestFit="1" customWidth="1"/>
    <col min="6919" max="6919" width="11.5546875" style="9" bestFit="1" customWidth="1"/>
    <col min="6920" max="6920" width="11.33203125" style="9" bestFit="1" customWidth="1"/>
    <col min="6921" max="6921" width="13.5546875" style="9" bestFit="1" customWidth="1"/>
    <col min="6922" max="6922" width="7.6640625" style="9" bestFit="1" customWidth="1"/>
    <col min="6923" max="6923" width="9" style="9" bestFit="1" customWidth="1"/>
    <col min="6924" max="6924" width="22" style="9" customWidth="1"/>
    <col min="6925" max="6925" width="5.109375" style="9" customWidth="1"/>
    <col min="6926" max="6926" width="12" style="9" customWidth="1"/>
    <col min="6927" max="6927" width="4.6640625" style="9" bestFit="1" customWidth="1"/>
    <col min="6928" max="6928" width="7.88671875" style="9" customWidth="1"/>
    <col min="6929" max="7164" width="9.109375" style="9" customWidth="1"/>
    <col min="7165" max="7165" width="9" style="9" bestFit="1" customWidth="1"/>
    <col min="7166" max="7166" width="56.88671875" style="9" customWidth="1"/>
    <col min="7167" max="7167" width="9.109375" style="9" customWidth="1"/>
    <col min="7168" max="7168" width="6.88671875" style="9"/>
    <col min="7169" max="7169" width="9" style="9" bestFit="1" customWidth="1"/>
    <col min="7170" max="7170" width="56.88671875" style="9" customWidth="1"/>
    <col min="7171" max="7171" width="9.109375" style="9" customWidth="1"/>
    <col min="7172" max="7172" width="8.88671875" style="9" bestFit="1" customWidth="1"/>
    <col min="7173" max="7173" width="8.6640625" style="9" bestFit="1" customWidth="1"/>
    <col min="7174" max="7174" width="7.6640625" style="9" bestFit="1" customWidth="1"/>
    <col min="7175" max="7175" width="11.5546875" style="9" bestFit="1" customWidth="1"/>
    <col min="7176" max="7176" width="11.33203125" style="9" bestFit="1" customWidth="1"/>
    <col min="7177" max="7177" width="13.5546875" style="9" bestFit="1" customWidth="1"/>
    <col min="7178" max="7178" width="7.6640625" style="9" bestFit="1" customWidth="1"/>
    <col min="7179" max="7179" width="9" style="9" bestFit="1" customWidth="1"/>
    <col min="7180" max="7180" width="22" style="9" customWidth="1"/>
    <col min="7181" max="7181" width="5.109375" style="9" customWidth="1"/>
    <col min="7182" max="7182" width="12" style="9" customWidth="1"/>
    <col min="7183" max="7183" width="4.6640625" style="9" bestFit="1" customWidth="1"/>
    <col min="7184" max="7184" width="7.88671875" style="9" customWidth="1"/>
    <col min="7185" max="7420" width="9.109375" style="9" customWidth="1"/>
    <col min="7421" max="7421" width="9" style="9" bestFit="1" customWidth="1"/>
    <col min="7422" max="7422" width="56.88671875" style="9" customWidth="1"/>
    <col min="7423" max="7423" width="9.109375" style="9" customWidth="1"/>
    <col min="7424" max="7424" width="6.88671875" style="9"/>
    <col min="7425" max="7425" width="9" style="9" bestFit="1" customWidth="1"/>
    <col min="7426" max="7426" width="56.88671875" style="9" customWidth="1"/>
    <col min="7427" max="7427" width="9.109375" style="9" customWidth="1"/>
    <col min="7428" max="7428" width="8.88671875" style="9" bestFit="1" customWidth="1"/>
    <col min="7429" max="7429" width="8.6640625" style="9" bestFit="1" customWidth="1"/>
    <col min="7430" max="7430" width="7.6640625" style="9" bestFit="1" customWidth="1"/>
    <col min="7431" max="7431" width="11.5546875" style="9" bestFit="1" customWidth="1"/>
    <col min="7432" max="7432" width="11.33203125" style="9" bestFit="1" customWidth="1"/>
    <col min="7433" max="7433" width="13.5546875" style="9" bestFit="1" customWidth="1"/>
    <col min="7434" max="7434" width="7.6640625" style="9" bestFit="1" customWidth="1"/>
    <col min="7435" max="7435" width="9" style="9" bestFit="1" customWidth="1"/>
    <col min="7436" max="7436" width="22" style="9" customWidth="1"/>
    <col min="7437" max="7437" width="5.109375" style="9" customWidth="1"/>
    <col min="7438" max="7438" width="12" style="9" customWidth="1"/>
    <col min="7439" max="7439" width="4.6640625" style="9" bestFit="1" customWidth="1"/>
    <col min="7440" max="7440" width="7.88671875" style="9" customWidth="1"/>
    <col min="7441" max="7676" width="9.109375" style="9" customWidth="1"/>
    <col min="7677" max="7677" width="9" style="9" bestFit="1" customWidth="1"/>
    <col min="7678" max="7678" width="56.88671875" style="9" customWidth="1"/>
    <col min="7679" max="7679" width="9.109375" style="9" customWidth="1"/>
    <col min="7680" max="7680" width="6.88671875" style="9"/>
    <col min="7681" max="7681" width="9" style="9" bestFit="1" customWidth="1"/>
    <col min="7682" max="7682" width="56.88671875" style="9" customWidth="1"/>
    <col min="7683" max="7683" width="9.109375" style="9" customWidth="1"/>
    <col min="7684" max="7684" width="8.88671875" style="9" bestFit="1" customWidth="1"/>
    <col min="7685" max="7685" width="8.6640625" style="9" bestFit="1" customWidth="1"/>
    <col min="7686" max="7686" width="7.6640625" style="9" bestFit="1" customWidth="1"/>
    <col min="7687" max="7687" width="11.5546875" style="9" bestFit="1" customWidth="1"/>
    <col min="7688" max="7688" width="11.33203125" style="9" bestFit="1" customWidth="1"/>
    <col min="7689" max="7689" width="13.5546875" style="9" bestFit="1" customWidth="1"/>
    <col min="7690" max="7690" width="7.6640625" style="9" bestFit="1" customWidth="1"/>
    <col min="7691" max="7691" width="9" style="9" bestFit="1" customWidth="1"/>
    <col min="7692" max="7692" width="22" style="9" customWidth="1"/>
    <col min="7693" max="7693" width="5.109375" style="9" customWidth="1"/>
    <col min="7694" max="7694" width="12" style="9" customWidth="1"/>
    <col min="7695" max="7695" width="4.6640625" style="9" bestFit="1" customWidth="1"/>
    <col min="7696" max="7696" width="7.88671875" style="9" customWidth="1"/>
    <col min="7697" max="7932" width="9.109375" style="9" customWidth="1"/>
    <col min="7933" max="7933" width="9" style="9" bestFit="1" customWidth="1"/>
    <col min="7934" max="7934" width="56.88671875" style="9" customWidth="1"/>
    <col min="7935" max="7935" width="9.109375" style="9" customWidth="1"/>
    <col min="7936" max="7936" width="6.88671875" style="9"/>
    <col min="7937" max="7937" width="9" style="9" bestFit="1" customWidth="1"/>
    <col min="7938" max="7938" width="56.88671875" style="9" customWidth="1"/>
    <col min="7939" max="7939" width="9.109375" style="9" customWidth="1"/>
    <col min="7940" max="7940" width="8.88671875" style="9" bestFit="1" customWidth="1"/>
    <col min="7941" max="7941" width="8.6640625" style="9" bestFit="1" customWidth="1"/>
    <col min="7942" max="7942" width="7.6640625" style="9" bestFit="1" customWidth="1"/>
    <col min="7943" max="7943" width="11.5546875" style="9" bestFit="1" customWidth="1"/>
    <col min="7944" max="7944" width="11.33203125" style="9" bestFit="1" customWidth="1"/>
    <col min="7945" max="7945" width="13.5546875" style="9" bestFit="1" customWidth="1"/>
    <col min="7946" max="7946" width="7.6640625" style="9" bestFit="1" customWidth="1"/>
    <col min="7947" max="7947" width="9" style="9" bestFit="1" customWidth="1"/>
    <col min="7948" max="7948" width="22" style="9" customWidth="1"/>
    <col min="7949" max="7949" width="5.109375" style="9" customWidth="1"/>
    <col min="7950" max="7950" width="12" style="9" customWidth="1"/>
    <col min="7951" max="7951" width="4.6640625" style="9" bestFit="1" customWidth="1"/>
    <col min="7952" max="7952" width="7.88671875" style="9" customWidth="1"/>
    <col min="7953" max="8188" width="9.109375" style="9" customWidth="1"/>
    <col min="8189" max="8189" width="9" style="9" bestFit="1" customWidth="1"/>
    <col min="8190" max="8190" width="56.88671875" style="9" customWidth="1"/>
    <col min="8191" max="8191" width="9.109375" style="9" customWidth="1"/>
    <col min="8192" max="8192" width="6.88671875" style="9"/>
    <col min="8193" max="8193" width="9" style="9" bestFit="1" customWidth="1"/>
    <col min="8194" max="8194" width="56.88671875" style="9" customWidth="1"/>
    <col min="8195" max="8195" width="9.109375" style="9" customWidth="1"/>
    <col min="8196" max="8196" width="8.88671875" style="9" bestFit="1" customWidth="1"/>
    <col min="8197" max="8197" width="8.6640625" style="9" bestFit="1" customWidth="1"/>
    <col min="8198" max="8198" width="7.6640625" style="9" bestFit="1" customWidth="1"/>
    <col min="8199" max="8199" width="11.5546875" style="9" bestFit="1" customWidth="1"/>
    <col min="8200" max="8200" width="11.33203125" style="9" bestFit="1" customWidth="1"/>
    <col min="8201" max="8201" width="13.5546875" style="9" bestFit="1" customWidth="1"/>
    <col min="8202" max="8202" width="7.6640625" style="9" bestFit="1" customWidth="1"/>
    <col min="8203" max="8203" width="9" style="9" bestFit="1" customWidth="1"/>
    <col min="8204" max="8204" width="22" style="9" customWidth="1"/>
    <col min="8205" max="8205" width="5.109375" style="9" customWidth="1"/>
    <col min="8206" max="8206" width="12" style="9" customWidth="1"/>
    <col min="8207" max="8207" width="4.6640625" style="9" bestFit="1" customWidth="1"/>
    <col min="8208" max="8208" width="7.88671875" style="9" customWidth="1"/>
    <col min="8209" max="8444" width="9.109375" style="9" customWidth="1"/>
    <col min="8445" max="8445" width="9" style="9" bestFit="1" customWidth="1"/>
    <col min="8446" max="8446" width="56.88671875" style="9" customWidth="1"/>
    <col min="8447" max="8447" width="9.109375" style="9" customWidth="1"/>
    <col min="8448" max="8448" width="6.88671875" style="9"/>
    <col min="8449" max="8449" width="9" style="9" bestFit="1" customWidth="1"/>
    <col min="8450" max="8450" width="56.88671875" style="9" customWidth="1"/>
    <col min="8451" max="8451" width="9.109375" style="9" customWidth="1"/>
    <col min="8452" max="8452" width="8.88671875" style="9" bestFit="1" customWidth="1"/>
    <col min="8453" max="8453" width="8.6640625" style="9" bestFit="1" customWidth="1"/>
    <col min="8454" max="8454" width="7.6640625" style="9" bestFit="1" customWidth="1"/>
    <col min="8455" max="8455" width="11.5546875" style="9" bestFit="1" customWidth="1"/>
    <col min="8456" max="8456" width="11.33203125" style="9" bestFit="1" customWidth="1"/>
    <col min="8457" max="8457" width="13.5546875" style="9" bestFit="1" customWidth="1"/>
    <col min="8458" max="8458" width="7.6640625" style="9" bestFit="1" customWidth="1"/>
    <col min="8459" max="8459" width="9" style="9" bestFit="1" customWidth="1"/>
    <col min="8460" max="8460" width="22" style="9" customWidth="1"/>
    <col min="8461" max="8461" width="5.109375" style="9" customWidth="1"/>
    <col min="8462" max="8462" width="12" style="9" customWidth="1"/>
    <col min="8463" max="8463" width="4.6640625" style="9" bestFit="1" customWidth="1"/>
    <col min="8464" max="8464" width="7.88671875" style="9" customWidth="1"/>
    <col min="8465" max="8700" width="9.109375" style="9" customWidth="1"/>
    <col min="8701" max="8701" width="9" style="9" bestFit="1" customWidth="1"/>
    <col min="8702" max="8702" width="56.88671875" style="9" customWidth="1"/>
    <col min="8703" max="8703" width="9.109375" style="9" customWidth="1"/>
    <col min="8704" max="8704" width="6.88671875" style="9"/>
    <col min="8705" max="8705" width="9" style="9" bestFit="1" customWidth="1"/>
    <col min="8706" max="8706" width="56.88671875" style="9" customWidth="1"/>
    <col min="8707" max="8707" width="9.109375" style="9" customWidth="1"/>
    <col min="8708" max="8708" width="8.88671875" style="9" bestFit="1" customWidth="1"/>
    <col min="8709" max="8709" width="8.6640625" style="9" bestFit="1" customWidth="1"/>
    <col min="8710" max="8710" width="7.6640625" style="9" bestFit="1" customWidth="1"/>
    <col min="8711" max="8711" width="11.5546875" style="9" bestFit="1" customWidth="1"/>
    <col min="8712" max="8712" width="11.33203125" style="9" bestFit="1" customWidth="1"/>
    <col min="8713" max="8713" width="13.5546875" style="9" bestFit="1" customWidth="1"/>
    <col min="8714" max="8714" width="7.6640625" style="9" bestFit="1" customWidth="1"/>
    <col min="8715" max="8715" width="9" style="9" bestFit="1" customWidth="1"/>
    <col min="8716" max="8716" width="22" style="9" customWidth="1"/>
    <col min="8717" max="8717" width="5.109375" style="9" customWidth="1"/>
    <col min="8718" max="8718" width="12" style="9" customWidth="1"/>
    <col min="8719" max="8719" width="4.6640625" style="9" bestFit="1" customWidth="1"/>
    <col min="8720" max="8720" width="7.88671875" style="9" customWidth="1"/>
    <col min="8721" max="8956" width="9.109375" style="9" customWidth="1"/>
    <col min="8957" max="8957" width="9" style="9" bestFit="1" customWidth="1"/>
    <col min="8958" max="8958" width="56.88671875" style="9" customWidth="1"/>
    <col min="8959" max="8959" width="9.109375" style="9" customWidth="1"/>
    <col min="8960" max="8960" width="6.88671875" style="9"/>
    <col min="8961" max="8961" width="9" style="9" bestFit="1" customWidth="1"/>
    <col min="8962" max="8962" width="56.88671875" style="9" customWidth="1"/>
    <col min="8963" max="8963" width="9.109375" style="9" customWidth="1"/>
    <col min="8964" max="8964" width="8.88671875" style="9" bestFit="1" customWidth="1"/>
    <col min="8965" max="8965" width="8.6640625" style="9" bestFit="1" customWidth="1"/>
    <col min="8966" max="8966" width="7.6640625" style="9" bestFit="1" customWidth="1"/>
    <col min="8967" max="8967" width="11.5546875" style="9" bestFit="1" customWidth="1"/>
    <col min="8968" max="8968" width="11.33203125" style="9" bestFit="1" customWidth="1"/>
    <col min="8969" max="8969" width="13.5546875" style="9" bestFit="1" customWidth="1"/>
    <col min="8970" max="8970" width="7.6640625" style="9" bestFit="1" customWidth="1"/>
    <col min="8971" max="8971" width="9" style="9" bestFit="1" customWidth="1"/>
    <col min="8972" max="8972" width="22" style="9" customWidth="1"/>
    <col min="8973" max="8973" width="5.109375" style="9" customWidth="1"/>
    <col min="8974" max="8974" width="12" style="9" customWidth="1"/>
    <col min="8975" max="8975" width="4.6640625" style="9" bestFit="1" customWidth="1"/>
    <col min="8976" max="8976" width="7.88671875" style="9" customWidth="1"/>
    <col min="8977" max="9212" width="9.109375" style="9" customWidth="1"/>
    <col min="9213" max="9213" width="9" style="9" bestFit="1" customWidth="1"/>
    <col min="9214" max="9214" width="56.88671875" style="9" customWidth="1"/>
    <col min="9215" max="9215" width="9.109375" style="9" customWidth="1"/>
    <col min="9216" max="9216" width="6.88671875" style="9"/>
    <col min="9217" max="9217" width="9" style="9" bestFit="1" customWidth="1"/>
    <col min="9218" max="9218" width="56.88671875" style="9" customWidth="1"/>
    <col min="9219" max="9219" width="9.109375" style="9" customWidth="1"/>
    <col min="9220" max="9220" width="8.88671875" style="9" bestFit="1" customWidth="1"/>
    <col min="9221" max="9221" width="8.6640625" style="9" bestFit="1" customWidth="1"/>
    <col min="9222" max="9222" width="7.6640625" style="9" bestFit="1" customWidth="1"/>
    <col min="9223" max="9223" width="11.5546875" style="9" bestFit="1" customWidth="1"/>
    <col min="9224" max="9224" width="11.33203125" style="9" bestFit="1" customWidth="1"/>
    <col min="9225" max="9225" width="13.5546875" style="9" bestFit="1" customWidth="1"/>
    <col min="9226" max="9226" width="7.6640625" style="9" bestFit="1" customWidth="1"/>
    <col min="9227" max="9227" width="9" style="9" bestFit="1" customWidth="1"/>
    <col min="9228" max="9228" width="22" style="9" customWidth="1"/>
    <col min="9229" max="9229" width="5.109375" style="9" customWidth="1"/>
    <col min="9230" max="9230" width="12" style="9" customWidth="1"/>
    <col min="9231" max="9231" width="4.6640625" style="9" bestFit="1" customWidth="1"/>
    <col min="9232" max="9232" width="7.88671875" style="9" customWidth="1"/>
    <col min="9233" max="9468" width="9.109375" style="9" customWidth="1"/>
    <col min="9469" max="9469" width="9" style="9" bestFit="1" customWidth="1"/>
    <col min="9470" max="9470" width="56.88671875" style="9" customWidth="1"/>
    <col min="9471" max="9471" width="9.109375" style="9" customWidth="1"/>
    <col min="9472" max="9472" width="6.88671875" style="9"/>
    <col min="9473" max="9473" width="9" style="9" bestFit="1" customWidth="1"/>
    <col min="9474" max="9474" width="56.88671875" style="9" customWidth="1"/>
    <col min="9475" max="9475" width="9.109375" style="9" customWidth="1"/>
    <col min="9476" max="9476" width="8.88671875" style="9" bestFit="1" customWidth="1"/>
    <col min="9477" max="9477" width="8.6640625" style="9" bestFit="1" customWidth="1"/>
    <col min="9478" max="9478" width="7.6640625" style="9" bestFit="1" customWidth="1"/>
    <col min="9479" max="9479" width="11.5546875" style="9" bestFit="1" customWidth="1"/>
    <col min="9480" max="9480" width="11.33203125" style="9" bestFit="1" customWidth="1"/>
    <col min="9481" max="9481" width="13.5546875" style="9" bestFit="1" customWidth="1"/>
    <col min="9482" max="9482" width="7.6640625" style="9" bestFit="1" customWidth="1"/>
    <col min="9483" max="9483" width="9" style="9" bestFit="1" customWidth="1"/>
    <col min="9484" max="9484" width="22" style="9" customWidth="1"/>
    <col min="9485" max="9485" width="5.109375" style="9" customWidth="1"/>
    <col min="9486" max="9486" width="12" style="9" customWidth="1"/>
    <col min="9487" max="9487" width="4.6640625" style="9" bestFit="1" customWidth="1"/>
    <col min="9488" max="9488" width="7.88671875" style="9" customWidth="1"/>
    <col min="9489" max="9724" width="9.109375" style="9" customWidth="1"/>
    <col min="9725" max="9725" width="9" style="9" bestFit="1" customWidth="1"/>
    <col min="9726" max="9726" width="56.88671875" style="9" customWidth="1"/>
    <col min="9727" max="9727" width="9.109375" style="9" customWidth="1"/>
    <col min="9728" max="9728" width="6.88671875" style="9"/>
    <col min="9729" max="9729" width="9" style="9" bestFit="1" customWidth="1"/>
    <col min="9730" max="9730" width="56.88671875" style="9" customWidth="1"/>
    <col min="9731" max="9731" width="9.109375" style="9" customWidth="1"/>
    <col min="9732" max="9732" width="8.88671875" style="9" bestFit="1" customWidth="1"/>
    <col min="9733" max="9733" width="8.6640625" style="9" bestFit="1" customWidth="1"/>
    <col min="9734" max="9734" width="7.6640625" style="9" bestFit="1" customWidth="1"/>
    <col min="9735" max="9735" width="11.5546875" style="9" bestFit="1" customWidth="1"/>
    <col min="9736" max="9736" width="11.33203125" style="9" bestFit="1" customWidth="1"/>
    <col min="9737" max="9737" width="13.5546875" style="9" bestFit="1" customWidth="1"/>
    <col min="9738" max="9738" width="7.6640625" style="9" bestFit="1" customWidth="1"/>
    <col min="9739" max="9739" width="9" style="9" bestFit="1" customWidth="1"/>
    <col min="9740" max="9740" width="22" style="9" customWidth="1"/>
    <col min="9741" max="9741" width="5.109375" style="9" customWidth="1"/>
    <col min="9742" max="9742" width="12" style="9" customWidth="1"/>
    <col min="9743" max="9743" width="4.6640625" style="9" bestFit="1" customWidth="1"/>
    <col min="9744" max="9744" width="7.88671875" style="9" customWidth="1"/>
    <col min="9745" max="9980" width="9.109375" style="9" customWidth="1"/>
    <col min="9981" max="9981" width="9" style="9" bestFit="1" customWidth="1"/>
    <col min="9982" max="9982" width="56.88671875" style="9" customWidth="1"/>
    <col min="9983" max="9983" width="9.109375" style="9" customWidth="1"/>
    <col min="9984" max="9984" width="6.88671875" style="9"/>
    <col min="9985" max="9985" width="9" style="9" bestFit="1" customWidth="1"/>
    <col min="9986" max="9986" width="56.88671875" style="9" customWidth="1"/>
    <col min="9987" max="9987" width="9.109375" style="9" customWidth="1"/>
    <col min="9988" max="9988" width="8.88671875" style="9" bestFit="1" customWidth="1"/>
    <col min="9989" max="9989" width="8.6640625" style="9" bestFit="1" customWidth="1"/>
    <col min="9990" max="9990" width="7.6640625" style="9" bestFit="1" customWidth="1"/>
    <col min="9991" max="9991" width="11.5546875" style="9" bestFit="1" customWidth="1"/>
    <col min="9992" max="9992" width="11.33203125" style="9" bestFit="1" customWidth="1"/>
    <col min="9993" max="9993" width="13.5546875" style="9" bestFit="1" customWidth="1"/>
    <col min="9994" max="9994" width="7.6640625" style="9" bestFit="1" customWidth="1"/>
    <col min="9995" max="9995" width="9" style="9" bestFit="1" customWidth="1"/>
    <col min="9996" max="9996" width="22" style="9" customWidth="1"/>
    <col min="9997" max="9997" width="5.109375" style="9" customWidth="1"/>
    <col min="9998" max="9998" width="12" style="9" customWidth="1"/>
    <col min="9999" max="9999" width="4.6640625" style="9" bestFit="1" customWidth="1"/>
    <col min="10000" max="10000" width="7.88671875" style="9" customWidth="1"/>
    <col min="10001" max="10236" width="9.109375" style="9" customWidth="1"/>
    <col min="10237" max="10237" width="9" style="9" bestFit="1" customWidth="1"/>
    <col min="10238" max="10238" width="56.88671875" style="9" customWidth="1"/>
    <col min="10239" max="10239" width="9.109375" style="9" customWidth="1"/>
    <col min="10240" max="10240" width="6.88671875" style="9"/>
    <col min="10241" max="10241" width="9" style="9" bestFit="1" customWidth="1"/>
    <col min="10242" max="10242" width="56.88671875" style="9" customWidth="1"/>
    <col min="10243" max="10243" width="9.109375" style="9" customWidth="1"/>
    <col min="10244" max="10244" width="8.88671875" style="9" bestFit="1" customWidth="1"/>
    <col min="10245" max="10245" width="8.6640625" style="9" bestFit="1" customWidth="1"/>
    <col min="10246" max="10246" width="7.6640625" style="9" bestFit="1" customWidth="1"/>
    <col min="10247" max="10247" width="11.5546875" style="9" bestFit="1" customWidth="1"/>
    <col min="10248" max="10248" width="11.33203125" style="9" bestFit="1" customWidth="1"/>
    <col min="10249" max="10249" width="13.5546875" style="9" bestFit="1" customWidth="1"/>
    <col min="10250" max="10250" width="7.6640625" style="9" bestFit="1" customWidth="1"/>
    <col min="10251" max="10251" width="9" style="9" bestFit="1" customWidth="1"/>
    <col min="10252" max="10252" width="22" style="9" customWidth="1"/>
    <col min="10253" max="10253" width="5.109375" style="9" customWidth="1"/>
    <col min="10254" max="10254" width="12" style="9" customWidth="1"/>
    <col min="10255" max="10255" width="4.6640625" style="9" bestFit="1" customWidth="1"/>
    <col min="10256" max="10256" width="7.88671875" style="9" customWidth="1"/>
    <col min="10257" max="10492" width="9.109375" style="9" customWidth="1"/>
    <col min="10493" max="10493" width="9" style="9" bestFit="1" customWidth="1"/>
    <col min="10494" max="10494" width="56.88671875" style="9" customWidth="1"/>
    <col min="10495" max="10495" width="9.109375" style="9" customWidth="1"/>
    <col min="10496" max="10496" width="6.88671875" style="9"/>
    <col min="10497" max="10497" width="9" style="9" bestFit="1" customWidth="1"/>
    <col min="10498" max="10498" width="56.88671875" style="9" customWidth="1"/>
    <col min="10499" max="10499" width="9.109375" style="9" customWidth="1"/>
    <col min="10500" max="10500" width="8.88671875" style="9" bestFit="1" customWidth="1"/>
    <col min="10501" max="10501" width="8.6640625" style="9" bestFit="1" customWidth="1"/>
    <col min="10502" max="10502" width="7.6640625" style="9" bestFit="1" customWidth="1"/>
    <col min="10503" max="10503" width="11.5546875" style="9" bestFit="1" customWidth="1"/>
    <col min="10504" max="10504" width="11.33203125" style="9" bestFit="1" customWidth="1"/>
    <col min="10505" max="10505" width="13.5546875" style="9" bestFit="1" customWidth="1"/>
    <col min="10506" max="10506" width="7.6640625" style="9" bestFit="1" customWidth="1"/>
    <col min="10507" max="10507" width="9" style="9" bestFit="1" customWidth="1"/>
    <col min="10508" max="10508" width="22" style="9" customWidth="1"/>
    <col min="10509" max="10509" width="5.109375" style="9" customWidth="1"/>
    <col min="10510" max="10510" width="12" style="9" customWidth="1"/>
    <col min="10511" max="10511" width="4.6640625" style="9" bestFit="1" customWidth="1"/>
    <col min="10512" max="10512" width="7.88671875" style="9" customWidth="1"/>
    <col min="10513" max="10748" width="9.109375" style="9" customWidth="1"/>
    <col min="10749" max="10749" width="9" style="9" bestFit="1" customWidth="1"/>
    <col min="10750" max="10750" width="56.88671875" style="9" customWidth="1"/>
    <col min="10751" max="10751" width="9.109375" style="9" customWidth="1"/>
    <col min="10752" max="10752" width="6.88671875" style="9"/>
    <col min="10753" max="10753" width="9" style="9" bestFit="1" customWidth="1"/>
    <col min="10754" max="10754" width="56.88671875" style="9" customWidth="1"/>
    <col min="10755" max="10755" width="9.109375" style="9" customWidth="1"/>
    <col min="10756" max="10756" width="8.88671875" style="9" bestFit="1" customWidth="1"/>
    <col min="10757" max="10757" width="8.6640625" style="9" bestFit="1" customWidth="1"/>
    <col min="10758" max="10758" width="7.6640625" style="9" bestFit="1" customWidth="1"/>
    <col min="10759" max="10759" width="11.5546875" style="9" bestFit="1" customWidth="1"/>
    <col min="10760" max="10760" width="11.33203125" style="9" bestFit="1" customWidth="1"/>
    <col min="10761" max="10761" width="13.5546875" style="9" bestFit="1" customWidth="1"/>
    <col min="10762" max="10762" width="7.6640625" style="9" bestFit="1" customWidth="1"/>
    <col min="10763" max="10763" width="9" style="9" bestFit="1" customWidth="1"/>
    <col min="10764" max="10764" width="22" style="9" customWidth="1"/>
    <col min="10765" max="10765" width="5.109375" style="9" customWidth="1"/>
    <col min="10766" max="10766" width="12" style="9" customWidth="1"/>
    <col min="10767" max="10767" width="4.6640625" style="9" bestFit="1" customWidth="1"/>
    <col min="10768" max="10768" width="7.88671875" style="9" customWidth="1"/>
    <col min="10769" max="11004" width="9.109375" style="9" customWidth="1"/>
    <col min="11005" max="11005" width="9" style="9" bestFit="1" customWidth="1"/>
    <col min="11006" max="11006" width="56.88671875" style="9" customWidth="1"/>
    <col min="11007" max="11007" width="9.109375" style="9" customWidth="1"/>
    <col min="11008" max="11008" width="6.88671875" style="9"/>
    <col min="11009" max="11009" width="9" style="9" bestFit="1" customWidth="1"/>
    <col min="11010" max="11010" width="56.88671875" style="9" customWidth="1"/>
    <col min="11011" max="11011" width="9.109375" style="9" customWidth="1"/>
    <col min="11012" max="11012" width="8.88671875" style="9" bestFit="1" customWidth="1"/>
    <col min="11013" max="11013" width="8.6640625" style="9" bestFit="1" customWidth="1"/>
    <col min="11014" max="11014" width="7.6640625" style="9" bestFit="1" customWidth="1"/>
    <col min="11015" max="11015" width="11.5546875" style="9" bestFit="1" customWidth="1"/>
    <col min="11016" max="11016" width="11.33203125" style="9" bestFit="1" customWidth="1"/>
    <col min="11017" max="11017" width="13.5546875" style="9" bestFit="1" customWidth="1"/>
    <col min="11018" max="11018" width="7.6640625" style="9" bestFit="1" customWidth="1"/>
    <col min="11019" max="11019" width="9" style="9" bestFit="1" customWidth="1"/>
    <col min="11020" max="11020" width="22" style="9" customWidth="1"/>
    <col min="11021" max="11021" width="5.109375" style="9" customWidth="1"/>
    <col min="11022" max="11022" width="12" style="9" customWidth="1"/>
    <col min="11023" max="11023" width="4.6640625" style="9" bestFit="1" customWidth="1"/>
    <col min="11024" max="11024" width="7.88671875" style="9" customWidth="1"/>
    <col min="11025" max="11260" width="9.109375" style="9" customWidth="1"/>
    <col min="11261" max="11261" width="9" style="9" bestFit="1" customWidth="1"/>
    <col min="11262" max="11262" width="56.88671875" style="9" customWidth="1"/>
    <col min="11263" max="11263" width="9.109375" style="9" customWidth="1"/>
    <col min="11264" max="11264" width="6.88671875" style="9"/>
    <col min="11265" max="11265" width="9" style="9" bestFit="1" customWidth="1"/>
    <col min="11266" max="11266" width="56.88671875" style="9" customWidth="1"/>
    <col min="11267" max="11267" width="9.109375" style="9" customWidth="1"/>
    <col min="11268" max="11268" width="8.88671875" style="9" bestFit="1" customWidth="1"/>
    <col min="11269" max="11269" width="8.6640625" style="9" bestFit="1" customWidth="1"/>
    <col min="11270" max="11270" width="7.6640625" style="9" bestFit="1" customWidth="1"/>
    <col min="11271" max="11271" width="11.5546875" style="9" bestFit="1" customWidth="1"/>
    <col min="11272" max="11272" width="11.33203125" style="9" bestFit="1" customWidth="1"/>
    <col min="11273" max="11273" width="13.5546875" style="9" bestFit="1" customWidth="1"/>
    <col min="11274" max="11274" width="7.6640625" style="9" bestFit="1" customWidth="1"/>
    <col min="11275" max="11275" width="9" style="9" bestFit="1" customWidth="1"/>
    <col min="11276" max="11276" width="22" style="9" customWidth="1"/>
    <col min="11277" max="11277" width="5.109375" style="9" customWidth="1"/>
    <col min="11278" max="11278" width="12" style="9" customWidth="1"/>
    <col min="11279" max="11279" width="4.6640625" style="9" bestFit="1" customWidth="1"/>
    <col min="11280" max="11280" width="7.88671875" style="9" customWidth="1"/>
    <col min="11281" max="11516" width="9.109375" style="9" customWidth="1"/>
    <col min="11517" max="11517" width="9" style="9" bestFit="1" customWidth="1"/>
    <col min="11518" max="11518" width="56.88671875" style="9" customWidth="1"/>
    <col min="11519" max="11519" width="9.109375" style="9" customWidth="1"/>
    <col min="11520" max="11520" width="6.88671875" style="9"/>
    <col min="11521" max="11521" width="9" style="9" bestFit="1" customWidth="1"/>
    <col min="11522" max="11522" width="56.88671875" style="9" customWidth="1"/>
    <col min="11523" max="11523" width="9.109375" style="9" customWidth="1"/>
    <col min="11524" max="11524" width="8.88671875" style="9" bestFit="1" customWidth="1"/>
    <col min="11525" max="11525" width="8.6640625" style="9" bestFit="1" customWidth="1"/>
    <col min="11526" max="11526" width="7.6640625" style="9" bestFit="1" customWidth="1"/>
    <col min="11527" max="11527" width="11.5546875" style="9" bestFit="1" customWidth="1"/>
    <col min="11528" max="11528" width="11.33203125" style="9" bestFit="1" customWidth="1"/>
    <col min="11529" max="11529" width="13.5546875" style="9" bestFit="1" customWidth="1"/>
    <col min="11530" max="11530" width="7.6640625" style="9" bestFit="1" customWidth="1"/>
    <col min="11531" max="11531" width="9" style="9" bestFit="1" customWidth="1"/>
    <col min="11532" max="11532" width="22" style="9" customWidth="1"/>
    <col min="11533" max="11533" width="5.109375" style="9" customWidth="1"/>
    <col min="11534" max="11534" width="12" style="9" customWidth="1"/>
    <col min="11535" max="11535" width="4.6640625" style="9" bestFit="1" customWidth="1"/>
    <col min="11536" max="11536" width="7.88671875" style="9" customWidth="1"/>
    <col min="11537" max="11772" width="9.109375" style="9" customWidth="1"/>
    <col min="11773" max="11773" width="9" style="9" bestFit="1" customWidth="1"/>
    <col min="11774" max="11774" width="56.88671875" style="9" customWidth="1"/>
    <col min="11775" max="11775" width="9.109375" style="9" customWidth="1"/>
    <col min="11776" max="11776" width="6.88671875" style="9"/>
    <col min="11777" max="11777" width="9" style="9" bestFit="1" customWidth="1"/>
    <col min="11778" max="11778" width="56.88671875" style="9" customWidth="1"/>
    <col min="11779" max="11779" width="9.109375" style="9" customWidth="1"/>
    <col min="11780" max="11780" width="8.88671875" style="9" bestFit="1" customWidth="1"/>
    <col min="11781" max="11781" width="8.6640625" style="9" bestFit="1" customWidth="1"/>
    <col min="11782" max="11782" width="7.6640625" style="9" bestFit="1" customWidth="1"/>
    <col min="11783" max="11783" width="11.5546875" style="9" bestFit="1" customWidth="1"/>
    <col min="11784" max="11784" width="11.33203125" style="9" bestFit="1" customWidth="1"/>
    <col min="11785" max="11785" width="13.5546875" style="9" bestFit="1" customWidth="1"/>
    <col min="11786" max="11786" width="7.6640625" style="9" bestFit="1" customWidth="1"/>
    <col min="11787" max="11787" width="9" style="9" bestFit="1" customWidth="1"/>
    <col min="11788" max="11788" width="22" style="9" customWidth="1"/>
    <col min="11789" max="11789" width="5.109375" style="9" customWidth="1"/>
    <col min="11790" max="11790" width="12" style="9" customWidth="1"/>
    <col min="11791" max="11791" width="4.6640625" style="9" bestFit="1" customWidth="1"/>
    <col min="11792" max="11792" width="7.88671875" style="9" customWidth="1"/>
    <col min="11793" max="12028" width="9.109375" style="9" customWidth="1"/>
    <col min="12029" max="12029" width="9" style="9" bestFit="1" customWidth="1"/>
    <col min="12030" max="12030" width="56.88671875" style="9" customWidth="1"/>
    <col min="12031" max="12031" width="9.109375" style="9" customWidth="1"/>
    <col min="12032" max="12032" width="6.88671875" style="9"/>
    <col min="12033" max="12033" width="9" style="9" bestFit="1" customWidth="1"/>
    <col min="12034" max="12034" width="56.88671875" style="9" customWidth="1"/>
    <col min="12035" max="12035" width="9.109375" style="9" customWidth="1"/>
    <col min="12036" max="12036" width="8.88671875" style="9" bestFit="1" customWidth="1"/>
    <col min="12037" max="12037" width="8.6640625" style="9" bestFit="1" customWidth="1"/>
    <col min="12038" max="12038" width="7.6640625" style="9" bestFit="1" customWidth="1"/>
    <col min="12039" max="12039" width="11.5546875" style="9" bestFit="1" customWidth="1"/>
    <col min="12040" max="12040" width="11.33203125" style="9" bestFit="1" customWidth="1"/>
    <col min="12041" max="12041" width="13.5546875" style="9" bestFit="1" customWidth="1"/>
    <col min="12042" max="12042" width="7.6640625" style="9" bestFit="1" customWidth="1"/>
    <col min="12043" max="12043" width="9" style="9" bestFit="1" customWidth="1"/>
    <col min="12044" max="12044" width="22" style="9" customWidth="1"/>
    <col min="12045" max="12045" width="5.109375" style="9" customWidth="1"/>
    <col min="12046" max="12046" width="12" style="9" customWidth="1"/>
    <col min="12047" max="12047" width="4.6640625" style="9" bestFit="1" customWidth="1"/>
    <col min="12048" max="12048" width="7.88671875" style="9" customWidth="1"/>
    <col min="12049" max="12284" width="9.109375" style="9" customWidth="1"/>
    <col min="12285" max="12285" width="9" style="9" bestFit="1" customWidth="1"/>
    <col min="12286" max="12286" width="56.88671875" style="9" customWidth="1"/>
    <col min="12287" max="12287" width="9.109375" style="9" customWidth="1"/>
    <col min="12288" max="12288" width="6.88671875" style="9"/>
    <col min="12289" max="12289" width="9" style="9" bestFit="1" customWidth="1"/>
    <col min="12290" max="12290" width="56.88671875" style="9" customWidth="1"/>
    <col min="12291" max="12291" width="9.109375" style="9" customWidth="1"/>
    <col min="12292" max="12292" width="8.88671875" style="9" bestFit="1" customWidth="1"/>
    <col min="12293" max="12293" width="8.6640625" style="9" bestFit="1" customWidth="1"/>
    <col min="12294" max="12294" width="7.6640625" style="9" bestFit="1" customWidth="1"/>
    <col min="12295" max="12295" width="11.5546875" style="9" bestFit="1" customWidth="1"/>
    <col min="12296" max="12296" width="11.33203125" style="9" bestFit="1" customWidth="1"/>
    <col min="12297" max="12297" width="13.5546875" style="9" bestFit="1" customWidth="1"/>
    <col min="12298" max="12298" width="7.6640625" style="9" bestFit="1" customWidth="1"/>
    <col min="12299" max="12299" width="9" style="9" bestFit="1" customWidth="1"/>
    <col min="12300" max="12300" width="22" style="9" customWidth="1"/>
    <col min="12301" max="12301" width="5.109375" style="9" customWidth="1"/>
    <col min="12302" max="12302" width="12" style="9" customWidth="1"/>
    <col min="12303" max="12303" width="4.6640625" style="9" bestFit="1" customWidth="1"/>
    <col min="12304" max="12304" width="7.88671875" style="9" customWidth="1"/>
    <col min="12305" max="12540" width="9.109375" style="9" customWidth="1"/>
    <col min="12541" max="12541" width="9" style="9" bestFit="1" customWidth="1"/>
    <col min="12542" max="12542" width="56.88671875" style="9" customWidth="1"/>
    <col min="12543" max="12543" width="9.109375" style="9" customWidth="1"/>
    <col min="12544" max="12544" width="6.88671875" style="9"/>
    <col min="12545" max="12545" width="9" style="9" bestFit="1" customWidth="1"/>
    <col min="12546" max="12546" width="56.88671875" style="9" customWidth="1"/>
    <col min="12547" max="12547" width="9.109375" style="9" customWidth="1"/>
    <col min="12548" max="12548" width="8.88671875" style="9" bestFit="1" customWidth="1"/>
    <col min="12549" max="12549" width="8.6640625" style="9" bestFit="1" customWidth="1"/>
    <col min="12550" max="12550" width="7.6640625" style="9" bestFit="1" customWidth="1"/>
    <col min="12551" max="12551" width="11.5546875" style="9" bestFit="1" customWidth="1"/>
    <col min="12552" max="12552" width="11.33203125" style="9" bestFit="1" customWidth="1"/>
    <col min="12553" max="12553" width="13.5546875" style="9" bestFit="1" customWidth="1"/>
    <col min="12554" max="12554" width="7.6640625" style="9" bestFit="1" customWidth="1"/>
    <col min="12555" max="12555" width="9" style="9" bestFit="1" customWidth="1"/>
    <col min="12556" max="12556" width="22" style="9" customWidth="1"/>
    <col min="12557" max="12557" width="5.109375" style="9" customWidth="1"/>
    <col min="12558" max="12558" width="12" style="9" customWidth="1"/>
    <col min="12559" max="12559" width="4.6640625" style="9" bestFit="1" customWidth="1"/>
    <col min="12560" max="12560" width="7.88671875" style="9" customWidth="1"/>
    <col min="12561" max="12796" width="9.109375" style="9" customWidth="1"/>
    <col min="12797" max="12797" width="9" style="9" bestFit="1" customWidth="1"/>
    <col min="12798" max="12798" width="56.88671875" style="9" customWidth="1"/>
    <col min="12799" max="12799" width="9.109375" style="9" customWidth="1"/>
    <col min="12800" max="12800" width="6.88671875" style="9"/>
    <col min="12801" max="12801" width="9" style="9" bestFit="1" customWidth="1"/>
    <col min="12802" max="12802" width="56.88671875" style="9" customWidth="1"/>
    <col min="12803" max="12803" width="9.109375" style="9" customWidth="1"/>
    <col min="12804" max="12804" width="8.88671875" style="9" bestFit="1" customWidth="1"/>
    <col min="12805" max="12805" width="8.6640625" style="9" bestFit="1" customWidth="1"/>
    <col min="12806" max="12806" width="7.6640625" style="9" bestFit="1" customWidth="1"/>
    <col min="12807" max="12807" width="11.5546875" style="9" bestFit="1" customWidth="1"/>
    <col min="12808" max="12808" width="11.33203125" style="9" bestFit="1" customWidth="1"/>
    <col min="12809" max="12809" width="13.5546875" style="9" bestFit="1" customWidth="1"/>
    <col min="12810" max="12810" width="7.6640625" style="9" bestFit="1" customWidth="1"/>
    <col min="12811" max="12811" width="9" style="9" bestFit="1" customWidth="1"/>
    <col min="12812" max="12812" width="22" style="9" customWidth="1"/>
    <col min="12813" max="12813" width="5.109375" style="9" customWidth="1"/>
    <col min="12814" max="12814" width="12" style="9" customWidth="1"/>
    <col min="12815" max="12815" width="4.6640625" style="9" bestFit="1" customWidth="1"/>
    <col min="12816" max="12816" width="7.88671875" style="9" customWidth="1"/>
    <col min="12817" max="13052" width="9.109375" style="9" customWidth="1"/>
    <col min="13053" max="13053" width="9" style="9" bestFit="1" customWidth="1"/>
    <col min="13054" max="13054" width="56.88671875" style="9" customWidth="1"/>
    <col min="13055" max="13055" width="9.109375" style="9" customWidth="1"/>
    <col min="13056" max="13056" width="6.88671875" style="9"/>
    <col min="13057" max="13057" width="9" style="9" bestFit="1" customWidth="1"/>
    <col min="13058" max="13058" width="56.88671875" style="9" customWidth="1"/>
    <col min="13059" max="13059" width="9.109375" style="9" customWidth="1"/>
    <col min="13060" max="13060" width="8.88671875" style="9" bestFit="1" customWidth="1"/>
    <col min="13061" max="13061" width="8.6640625" style="9" bestFit="1" customWidth="1"/>
    <col min="13062" max="13062" width="7.6640625" style="9" bestFit="1" customWidth="1"/>
    <col min="13063" max="13063" width="11.5546875" style="9" bestFit="1" customWidth="1"/>
    <col min="13064" max="13064" width="11.33203125" style="9" bestFit="1" customWidth="1"/>
    <col min="13065" max="13065" width="13.5546875" style="9" bestFit="1" customWidth="1"/>
    <col min="13066" max="13066" width="7.6640625" style="9" bestFit="1" customWidth="1"/>
    <col min="13067" max="13067" width="9" style="9" bestFit="1" customWidth="1"/>
    <col min="13068" max="13068" width="22" style="9" customWidth="1"/>
    <col min="13069" max="13069" width="5.109375" style="9" customWidth="1"/>
    <col min="13070" max="13070" width="12" style="9" customWidth="1"/>
    <col min="13071" max="13071" width="4.6640625" style="9" bestFit="1" customWidth="1"/>
    <col min="13072" max="13072" width="7.88671875" style="9" customWidth="1"/>
    <col min="13073" max="13308" width="9.109375" style="9" customWidth="1"/>
    <col min="13309" max="13309" width="9" style="9" bestFit="1" customWidth="1"/>
    <col min="13310" max="13310" width="56.88671875" style="9" customWidth="1"/>
    <col min="13311" max="13311" width="9.109375" style="9" customWidth="1"/>
    <col min="13312" max="13312" width="6.88671875" style="9"/>
    <col min="13313" max="13313" width="9" style="9" bestFit="1" customWidth="1"/>
    <col min="13314" max="13314" width="56.88671875" style="9" customWidth="1"/>
    <col min="13315" max="13315" width="9.109375" style="9" customWidth="1"/>
    <col min="13316" max="13316" width="8.88671875" style="9" bestFit="1" customWidth="1"/>
    <col min="13317" max="13317" width="8.6640625" style="9" bestFit="1" customWidth="1"/>
    <col min="13318" max="13318" width="7.6640625" style="9" bestFit="1" customWidth="1"/>
    <col min="13319" max="13319" width="11.5546875" style="9" bestFit="1" customWidth="1"/>
    <col min="13320" max="13320" width="11.33203125" style="9" bestFit="1" customWidth="1"/>
    <col min="13321" max="13321" width="13.5546875" style="9" bestFit="1" customWidth="1"/>
    <col min="13322" max="13322" width="7.6640625" style="9" bestFit="1" customWidth="1"/>
    <col min="13323" max="13323" width="9" style="9" bestFit="1" customWidth="1"/>
    <col min="13324" max="13324" width="22" style="9" customWidth="1"/>
    <col min="13325" max="13325" width="5.109375" style="9" customWidth="1"/>
    <col min="13326" max="13326" width="12" style="9" customWidth="1"/>
    <col min="13327" max="13327" width="4.6640625" style="9" bestFit="1" customWidth="1"/>
    <col min="13328" max="13328" width="7.88671875" style="9" customWidth="1"/>
    <col min="13329" max="13564" width="9.109375" style="9" customWidth="1"/>
    <col min="13565" max="13565" width="9" style="9" bestFit="1" customWidth="1"/>
    <col min="13566" max="13566" width="56.88671875" style="9" customWidth="1"/>
    <col min="13567" max="13567" width="9.109375" style="9" customWidth="1"/>
    <col min="13568" max="13568" width="6.88671875" style="9"/>
    <col min="13569" max="13569" width="9" style="9" bestFit="1" customWidth="1"/>
    <col min="13570" max="13570" width="56.88671875" style="9" customWidth="1"/>
    <col min="13571" max="13571" width="9.109375" style="9" customWidth="1"/>
    <col min="13572" max="13572" width="8.88671875" style="9" bestFit="1" customWidth="1"/>
    <col min="13573" max="13573" width="8.6640625" style="9" bestFit="1" customWidth="1"/>
    <col min="13574" max="13574" width="7.6640625" style="9" bestFit="1" customWidth="1"/>
    <col min="13575" max="13575" width="11.5546875" style="9" bestFit="1" customWidth="1"/>
    <col min="13576" max="13576" width="11.33203125" style="9" bestFit="1" customWidth="1"/>
    <col min="13577" max="13577" width="13.5546875" style="9" bestFit="1" customWidth="1"/>
    <col min="13578" max="13578" width="7.6640625" style="9" bestFit="1" customWidth="1"/>
    <col min="13579" max="13579" width="9" style="9" bestFit="1" customWidth="1"/>
    <col min="13580" max="13580" width="22" style="9" customWidth="1"/>
    <col min="13581" max="13581" width="5.109375" style="9" customWidth="1"/>
    <col min="13582" max="13582" width="12" style="9" customWidth="1"/>
    <col min="13583" max="13583" width="4.6640625" style="9" bestFit="1" customWidth="1"/>
    <col min="13584" max="13584" width="7.88671875" style="9" customWidth="1"/>
    <col min="13585" max="13820" width="9.109375" style="9" customWidth="1"/>
    <col min="13821" max="13821" width="9" style="9" bestFit="1" customWidth="1"/>
    <col min="13822" max="13822" width="56.88671875" style="9" customWidth="1"/>
    <col min="13823" max="13823" width="9.109375" style="9" customWidth="1"/>
    <col min="13824" max="13824" width="6.88671875" style="9"/>
    <col min="13825" max="13825" width="9" style="9" bestFit="1" customWidth="1"/>
    <col min="13826" max="13826" width="56.88671875" style="9" customWidth="1"/>
    <col min="13827" max="13827" width="9.109375" style="9" customWidth="1"/>
    <col min="13828" max="13828" width="8.88671875" style="9" bestFit="1" customWidth="1"/>
    <col min="13829" max="13829" width="8.6640625" style="9" bestFit="1" customWidth="1"/>
    <col min="13830" max="13830" width="7.6640625" style="9" bestFit="1" customWidth="1"/>
    <col min="13831" max="13831" width="11.5546875" style="9" bestFit="1" customWidth="1"/>
    <col min="13832" max="13832" width="11.33203125" style="9" bestFit="1" customWidth="1"/>
    <col min="13833" max="13833" width="13.5546875" style="9" bestFit="1" customWidth="1"/>
    <col min="13834" max="13834" width="7.6640625" style="9" bestFit="1" customWidth="1"/>
    <col min="13835" max="13835" width="9" style="9" bestFit="1" customWidth="1"/>
    <col min="13836" max="13836" width="22" style="9" customWidth="1"/>
    <col min="13837" max="13837" width="5.109375" style="9" customWidth="1"/>
    <col min="13838" max="13838" width="12" style="9" customWidth="1"/>
    <col min="13839" max="13839" width="4.6640625" style="9" bestFit="1" customWidth="1"/>
    <col min="13840" max="13840" width="7.88671875" style="9" customWidth="1"/>
    <col min="13841" max="14076" width="9.109375" style="9" customWidth="1"/>
    <col min="14077" max="14077" width="9" style="9" bestFit="1" customWidth="1"/>
    <col min="14078" max="14078" width="56.88671875" style="9" customWidth="1"/>
    <col min="14079" max="14079" width="9.109375" style="9" customWidth="1"/>
    <col min="14080" max="14080" width="6.88671875" style="9"/>
    <col min="14081" max="14081" width="9" style="9" bestFit="1" customWidth="1"/>
    <col min="14082" max="14082" width="56.88671875" style="9" customWidth="1"/>
    <col min="14083" max="14083" width="9.109375" style="9" customWidth="1"/>
    <col min="14084" max="14084" width="8.88671875" style="9" bestFit="1" customWidth="1"/>
    <col min="14085" max="14085" width="8.6640625" style="9" bestFit="1" customWidth="1"/>
    <col min="14086" max="14086" width="7.6640625" style="9" bestFit="1" customWidth="1"/>
    <col min="14087" max="14087" width="11.5546875" style="9" bestFit="1" customWidth="1"/>
    <col min="14088" max="14088" width="11.33203125" style="9" bestFit="1" customWidth="1"/>
    <col min="14089" max="14089" width="13.5546875" style="9" bestFit="1" customWidth="1"/>
    <col min="14090" max="14090" width="7.6640625" style="9" bestFit="1" customWidth="1"/>
    <col min="14091" max="14091" width="9" style="9" bestFit="1" customWidth="1"/>
    <col min="14092" max="14092" width="22" style="9" customWidth="1"/>
    <col min="14093" max="14093" width="5.109375" style="9" customWidth="1"/>
    <col min="14094" max="14094" width="12" style="9" customWidth="1"/>
    <col min="14095" max="14095" width="4.6640625" style="9" bestFit="1" customWidth="1"/>
    <col min="14096" max="14096" width="7.88671875" style="9" customWidth="1"/>
    <col min="14097" max="14332" width="9.109375" style="9" customWidth="1"/>
    <col min="14333" max="14333" width="9" style="9" bestFit="1" customWidth="1"/>
    <col min="14334" max="14334" width="56.88671875" style="9" customWidth="1"/>
    <col min="14335" max="14335" width="9.109375" style="9" customWidth="1"/>
    <col min="14336" max="14336" width="6.88671875" style="9"/>
    <col min="14337" max="14337" width="9" style="9" bestFit="1" customWidth="1"/>
    <col min="14338" max="14338" width="56.88671875" style="9" customWidth="1"/>
    <col min="14339" max="14339" width="9.109375" style="9" customWidth="1"/>
    <col min="14340" max="14340" width="8.88671875" style="9" bestFit="1" customWidth="1"/>
    <col min="14341" max="14341" width="8.6640625" style="9" bestFit="1" customWidth="1"/>
    <col min="14342" max="14342" width="7.6640625" style="9" bestFit="1" customWidth="1"/>
    <col min="14343" max="14343" width="11.5546875" style="9" bestFit="1" customWidth="1"/>
    <col min="14344" max="14344" width="11.33203125" style="9" bestFit="1" customWidth="1"/>
    <col min="14345" max="14345" width="13.5546875" style="9" bestFit="1" customWidth="1"/>
    <col min="14346" max="14346" width="7.6640625" style="9" bestFit="1" customWidth="1"/>
    <col min="14347" max="14347" width="9" style="9" bestFit="1" customWidth="1"/>
    <col min="14348" max="14348" width="22" style="9" customWidth="1"/>
    <col min="14349" max="14349" width="5.109375" style="9" customWidth="1"/>
    <col min="14350" max="14350" width="12" style="9" customWidth="1"/>
    <col min="14351" max="14351" width="4.6640625" style="9" bestFit="1" customWidth="1"/>
    <col min="14352" max="14352" width="7.88671875" style="9" customWidth="1"/>
    <col min="14353" max="14588" width="9.109375" style="9" customWidth="1"/>
    <col min="14589" max="14589" width="9" style="9" bestFit="1" customWidth="1"/>
    <col min="14590" max="14590" width="56.88671875" style="9" customWidth="1"/>
    <col min="14591" max="14591" width="9.109375" style="9" customWidth="1"/>
    <col min="14592" max="14592" width="6.88671875" style="9"/>
    <col min="14593" max="14593" width="9" style="9" bestFit="1" customWidth="1"/>
    <col min="14594" max="14594" width="56.88671875" style="9" customWidth="1"/>
    <col min="14595" max="14595" width="9.109375" style="9" customWidth="1"/>
    <col min="14596" max="14596" width="8.88671875" style="9" bestFit="1" customWidth="1"/>
    <col min="14597" max="14597" width="8.6640625" style="9" bestFit="1" customWidth="1"/>
    <col min="14598" max="14598" width="7.6640625" style="9" bestFit="1" customWidth="1"/>
    <col min="14599" max="14599" width="11.5546875" style="9" bestFit="1" customWidth="1"/>
    <col min="14600" max="14600" width="11.33203125" style="9" bestFit="1" customWidth="1"/>
    <col min="14601" max="14601" width="13.5546875" style="9" bestFit="1" customWidth="1"/>
    <col min="14602" max="14602" width="7.6640625" style="9" bestFit="1" customWidth="1"/>
    <col min="14603" max="14603" width="9" style="9" bestFit="1" customWidth="1"/>
    <col min="14604" max="14604" width="22" style="9" customWidth="1"/>
    <col min="14605" max="14605" width="5.109375" style="9" customWidth="1"/>
    <col min="14606" max="14606" width="12" style="9" customWidth="1"/>
    <col min="14607" max="14607" width="4.6640625" style="9" bestFit="1" customWidth="1"/>
    <col min="14608" max="14608" width="7.88671875" style="9" customWidth="1"/>
    <col min="14609" max="14844" width="9.109375" style="9" customWidth="1"/>
    <col min="14845" max="14845" width="9" style="9" bestFit="1" customWidth="1"/>
    <col min="14846" max="14846" width="56.88671875" style="9" customWidth="1"/>
    <col min="14847" max="14847" width="9.109375" style="9" customWidth="1"/>
    <col min="14848" max="14848" width="6.88671875" style="9"/>
    <col min="14849" max="14849" width="9" style="9" bestFit="1" customWidth="1"/>
    <col min="14850" max="14850" width="56.88671875" style="9" customWidth="1"/>
    <col min="14851" max="14851" width="9.109375" style="9" customWidth="1"/>
    <col min="14852" max="14852" width="8.88671875" style="9" bestFit="1" customWidth="1"/>
    <col min="14853" max="14853" width="8.6640625" style="9" bestFit="1" customWidth="1"/>
    <col min="14854" max="14854" width="7.6640625" style="9" bestFit="1" customWidth="1"/>
    <col min="14855" max="14855" width="11.5546875" style="9" bestFit="1" customWidth="1"/>
    <col min="14856" max="14856" width="11.33203125" style="9" bestFit="1" customWidth="1"/>
    <col min="14857" max="14857" width="13.5546875" style="9" bestFit="1" customWidth="1"/>
    <col min="14858" max="14858" width="7.6640625" style="9" bestFit="1" customWidth="1"/>
    <col min="14859" max="14859" width="9" style="9" bestFit="1" customWidth="1"/>
    <col min="14860" max="14860" width="22" style="9" customWidth="1"/>
    <col min="14861" max="14861" width="5.109375" style="9" customWidth="1"/>
    <col min="14862" max="14862" width="12" style="9" customWidth="1"/>
    <col min="14863" max="14863" width="4.6640625" style="9" bestFit="1" customWidth="1"/>
    <col min="14864" max="14864" width="7.88671875" style="9" customWidth="1"/>
    <col min="14865" max="15100" width="9.109375" style="9" customWidth="1"/>
    <col min="15101" max="15101" width="9" style="9" bestFit="1" customWidth="1"/>
    <col min="15102" max="15102" width="56.88671875" style="9" customWidth="1"/>
    <col min="15103" max="15103" width="9.109375" style="9" customWidth="1"/>
    <col min="15104" max="15104" width="6.88671875" style="9"/>
    <col min="15105" max="15105" width="9" style="9" bestFit="1" customWidth="1"/>
    <col min="15106" max="15106" width="56.88671875" style="9" customWidth="1"/>
    <col min="15107" max="15107" width="9.109375" style="9" customWidth="1"/>
    <col min="15108" max="15108" width="8.88671875" style="9" bestFit="1" customWidth="1"/>
    <col min="15109" max="15109" width="8.6640625" style="9" bestFit="1" customWidth="1"/>
    <col min="15110" max="15110" width="7.6640625" style="9" bestFit="1" customWidth="1"/>
    <col min="15111" max="15111" width="11.5546875" style="9" bestFit="1" customWidth="1"/>
    <col min="15112" max="15112" width="11.33203125" style="9" bestFit="1" customWidth="1"/>
    <col min="15113" max="15113" width="13.5546875" style="9" bestFit="1" customWidth="1"/>
    <col min="15114" max="15114" width="7.6640625" style="9" bestFit="1" customWidth="1"/>
    <col min="15115" max="15115" width="9" style="9" bestFit="1" customWidth="1"/>
    <col min="15116" max="15116" width="22" style="9" customWidth="1"/>
    <col min="15117" max="15117" width="5.109375" style="9" customWidth="1"/>
    <col min="15118" max="15118" width="12" style="9" customWidth="1"/>
    <col min="15119" max="15119" width="4.6640625" style="9" bestFit="1" customWidth="1"/>
    <col min="15120" max="15120" width="7.88671875" style="9" customWidth="1"/>
    <col min="15121" max="15356" width="9.109375" style="9" customWidth="1"/>
    <col min="15357" max="15357" width="9" style="9" bestFit="1" customWidth="1"/>
    <col min="15358" max="15358" width="56.88671875" style="9" customWidth="1"/>
    <col min="15359" max="15359" width="9.109375" style="9" customWidth="1"/>
    <col min="15360" max="15360" width="6.88671875" style="9"/>
    <col min="15361" max="15361" width="9" style="9" bestFit="1" customWidth="1"/>
    <col min="15362" max="15362" width="56.88671875" style="9" customWidth="1"/>
    <col min="15363" max="15363" width="9.109375" style="9" customWidth="1"/>
    <col min="15364" max="15364" width="8.88671875" style="9" bestFit="1" customWidth="1"/>
    <col min="15365" max="15365" width="8.6640625" style="9" bestFit="1" customWidth="1"/>
    <col min="15366" max="15366" width="7.6640625" style="9" bestFit="1" customWidth="1"/>
    <col min="15367" max="15367" width="11.5546875" style="9" bestFit="1" customWidth="1"/>
    <col min="15368" max="15368" width="11.33203125" style="9" bestFit="1" customWidth="1"/>
    <col min="15369" max="15369" width="13.5546875" style="9" bestFit="1" customWidth="1"/>
    <col min="15370" max="15370" width="7.6640625" style="9" bestFit="1" customWidth="1"/>
    <col min="15371" max="15371" width="9" style="9" bestFit="1" customWidth="1"/>
    <col min="15372" max="15372" width="22" style="9" customWidth="1"/>
    <col min="15373" max="15373" width="5.109375" style="9" customWidth="1"/>
    <col min="15374" max="15374" width="12" style="9" customWidth="1"/>
    <col min="15375" max="15375" width="4.6640625" style="9" bestFit="1" customWidth="1"/>
    <col min="15376" max="15376" width="7.88671875" style="9" customWidth="1"/>
    <col min="15377" max="15612" width="9.109375" style="9" customWidth="1"/>
    <col min="15613" max="15613" width="9" style="9" bestFit="1" customWidth="1"/>
    <col min="15614" max="15614" width="56.88671875" style="9" customWidth="1"/>
    <col min="15615" max="15615" width="9.109375" style="9" customWidth="1"/>
    <col min="15616" max="15616" width="6.88671875" style="9"/>
    <col min="15617" max="15617" width="9" style="9" bestFit="1" customWidth="1"/>
    <col min="15618" max="15618" width="56.88671875" style="9" customWidth="1"/>
    <col min="15619" max="15619" width="9.109375" style="9" customWidth="1"/>
    <col min="15620" max="15620" width="8.88671875" style="9" bestFit="1" customWidth="1"/>
    <col min="15621" max="15621" width="8.6640625" style="9" bestFit="1" customWidth="1"/>
    <col min="15622" max="15622" width="7.6640625" style="9" bestFit="1" customWidth="1"/>
    <col min="15623" max="15623" width="11.5546875" style="9" bestFit="1" customWidth="1"/>
    <col min="15624" max="15624" width="11.33203125" style="9" bestFit="1" customWidth="1"/>
    <col min="15625" max="15625" width="13.5546875" style="9" bestFit="1" customWidth="1"/>
    <col min="15626" max="15626" width="7.6640625" style="9" bestFit="1" customWidth="1"/>
    <col min="15627" max="15627" width="9" style="9" bestFit="1" customWidth="1"/>
    <col min="15628" max="15628" width="22" style="9" customWidth="1"/>
    <col min="15629" max="15629" width="5.109375" style="9" customWidth="1"/>
    <col min="15630" max="15630" width="12" style="9" customWidth="1"/>
    <col min="15631" max="15631" width="4.6640625" style="9" bestFit="1" customWidth="1"/>
    <col min="15632" max="15632" width="7.88671875" style="9" customWidth="1"/>
    <col min="15633" max="15868" width="9.109375" style="9" customWidth="1"/>
    <col min="15869" max="15869" width="9" style="9" bestFit="1" customWidth="1"/>
    <col min="15870" max="15870" width="56.88671875" style="9" customWidth="1"/>
    <col min="15871" max="15871" width="9.109375" style="9" customWidth="1"/>
    <col min="15872" max="15872" width="6.88671875" style="9"/>
    <col min="15873" max="15873" width="9" style="9" bestFit="1" customWidth="1"/>
    <col min="15874" max="15874" width="56.88671875" style="9" customWidth="1"/>
    <col min="15875" max="15875" width="9.109375" style="9" customWidth="1"/>
    <col min="15876" max="15876" width="8.88671875" style="9" bestFit="1" customWidth="1"/>
    <col min="15877" max="15877" width="8.6640625" style="9" bestFit="1" customWidth="1"/>
    <col min="15878" max="15878" width="7.6640625" style="9" bestFit="1" customWidth="1"/>
    <col min="15879" max="15879" width="11.5546875" style="9" bestFit="1" customWidth="1"/>
    <col min="15880" max="15880" width="11.33203125" style="9" bestFit="1" customWidth="1"/>
    <col min="15881" max="15881" width="13.5546875" style="9" bestFit="1" customWidth="1"/>
    <col min="15882" max="15882" width="7.6640625" style="9" bestFit="1" customWidth="1"/>
    <col min="15883" max="15883" width="9" style="9" bestFit="1" customWidth="1"/>
    <col min="15884" max="15884" width="22" style="9" customWidth="1"/>
    <col min="15885" max="15885" width="5.109375" style="9" customWidth="1"/>
    <col min="15886" max="15886" width="12" style="9" customWidth="1"/>
    <col min="15887" max="15887" width="4.6640625" style="9" bestFit="1" customWidth="1"/>
    <col min="15888" max="15888" width="7.88671875" style="9" customWidth="1"/>
    <col min="15889" max="16124" width="9.109375" style="9" customWidth="1"/>
    <col min="16125" max="16125" width="9" style="9" bestFit="1" customWidth="1"/>
    <col min="16126" max="16126" width="56.88671875" style="9" customWidth="1"/>
    <col min="16127" max="16127" width="9.109375" style="9" customWidth="1"/>
    <col min="16128" max="16128" width="6.88671875" style="9"/>
    <col min="16129" max="16129" width="9" style="9" bestFit="1" customWidth="1"/>
    <col min="16130" max="16130" width="56.88671875" style="9" customWidth="1"/>
    <col min="16131" max="16131" width="9.109375" style="9" customWidth="1"/>
    <col min="16132" max="16132" width="8.88671875" style="9" bestFit="1" customWidth="1"/>
    <col min="16133" max="16133" width="8.6640625" style="9" bestFit="1" customWidth="1"/>
    <col min="16134" max="16134" width="7.6640625" style="9" bestFit="1" customWidth="1"/>
    <col min="16135" max="16135" width="11.5546875" style="9" bestFit="1" customWidth="1"/>
    <col min="16136" max="16136" width="11.33203125" style="9" bestFit="1" customWidth="1"/>
    <col min="16137" max="16137" width="13.5546875" style="9" bestFit="1" customWidth="1"/>
    <col min="16138" max="16138" width="7.6640625" style="9" bestFit="1" customWidth="1"/>
    <col min="16139" max="16139" width="9" style="9" bestFit="1" customWidth="1"/>
    <col min="16140" max="16140" width="22" style="9" customWidth="1"/>
    <col min="16141" max="16141" width="5.109375" style="9" customWidth="1"/>
    <col min="16142" max="16142" width="12" style="9" customWidth="1"/>
    <col min="16143" max="16143" width="4.6640625" style="9" bestFit="1" customWidth="1"/>
    <col min="16144" max="16144" width="7.88671875" style="9" customWidth="1"/>
    <col min="16145" max="16380" width="9.109375" style="9" customWidth="1"/>
    <col min="16381" max="16381" width="9" style="9" bestFit="1" customWidth="1"/>
    <col min="16382" max="16382" width="56.88671875" style="9" customWidth="1"/>
    <col min="16383" max="16383" width="9.109375" style="9" customWidth="1"/>
    <col min="16384" max="16384" width="6.88671875" style="9"/>
  </cols>
  <sheetData>
    <row r="1" spans="1:19" ht="24" customHeight="1" x14ac:dyDescent="0.3">
      <c r="A1" s="300" t="s">
        <v>80</v>
      </c>
      <c r="B1" s="300"/>
      <c r="C1" s="300"/>
      <c r="D1" s="300"/>
      <c r="E1" s="300"/>
      <c r="F1" s="300"/>
      <c r="G1" s="300"/>
      <c r="H1" s="300"/>
      <c r="I1" s="300"/>
      <c r="J1" s="300"/>
      <c r="K1" s="300"/>
      <c r="L1" s="300"/>
      <c r="M1" s="7"/>
      <c r="N1" s="8"/>
      <c r="O1" s="8"/>
      <c r="P1" s="8"/>
      <c r="R1" s="297">
        <v>0</v>
      </c>
      <c r="S1" s="297"/>
    </row>
    <row r="2" spans="1:19" x14ac:dyDescent="0.3">
      <c r="A2" s="44" t="s">
        <v>49</v>
      </c>
      <c r="B2" s="44"/>
      <c r="C2" s="44"/>
      <c r="D2" s="44"/>
      <c r="E2" s="44"/>
      <c r="F2" s="44"/>
      <c r="G2" s="44"/>
      <c r="H2" s="44"/>
      <c r="I2" s="44"/>
      <c r="J2" s="44"/>
      <c r="K2" s="44" t="s">
        <v>50</v>
      </c>
      <c r="L2" s="45">
        <f>+P8</f>
        <v>57.666666666666664</v>
      </c>
      <c r="M2" s="10"/>
      <c r="N2" s="8"/>
      <c r="O2" s="8"/>
      <c r="P2" s="8"/>
    </row>
    <row r="3" spans="1:19" ht="14.4" thickBot="1" x14ac:dyDescent="0.35">
      <c r="A3" s="46" t="s">
        <v>51</v>
      </c>
      <c r="B3" s="46" t="s">
        <v>52</v>
      </c>
      <c r="C3" s="46" t="s">
        <v>53</v>
      </c>
      <c r="D3" s="46" t="s">
        <v>54</v>
      </c>
      <c r="E3" s="46" t="s">
        <v>55</v>
      </c>
      <c r="F3" s="46" t="s">
        <v>50</v>
      </c>
      <c r="G3" s="46" t="s">
        <v>56</v>
      </c>
      <c r="H3" s="46" t="s">
        <v>57</v>
      </c>
      <c r="I3" s="46" t="s">
        <v>58</v>
      </c>
      <c r="J3" s="46" t="s">
        <v>59</v>
      </c>
      <c r="K3" s="46" t="s">
        <v>60</v>
      </c>
      <c r="L3" s="46" t="s">
        <v>61</v>
      </c>
      <c r="M3" s="7"/>
      <c r="N3" s="8"/>
      <c r="O3" s="8"/>
      <c r="P3" s="8"/>
    </row>
    <row r="4" spans="1:19" ht="15" thickTop="1" thickBot="1" x14ac:dyDescent="0.35">
      <c r="A4" s="37">
        <v>84013</v>
      </c>
      <c r="B4" s="38" t="s">
        <v>62</v>
      </c>
      <c r="C4" s="47">
        <v>1</v>
      </c>
      <c r="D4" s="47" t="s">
        <v>63</v>
      </c>
      <c r="E4" s="47" t="s">
        <v>64</v>
      </c>
      <c r="F4" s="47">
        <f>+$L$2*2</f>
        <v>115.33333333333333</v>
      </c>
      <c r="G4" s="47">
        <v>60</v>
      </c>
      <c r="H4" s="47">
        <f>+F4/G4</f>
        <v>1.9222222222222221</v>
      </c>
      <c r="I4" s="48">
        <f>ROUND((R4*(1-$R$1)),2)</f>
        <v>328.14</v>
      </c>
      <c r="J4" s="47">
        <f>+I4*H4</f>
        <v>630.75799999999992</v>
      </c>
      <c r="K4" s="49">
        <v>89876</v>
      </c>
      <c r="L4" s="50" t="s">
        <v>65</v>
      </c>
      <c r="M4" s="7"/>
      <c r="N4" s="301" t="s">
        <v>243</v>
      </c>
      <c r="O4" s="301"/>
      <c r="P4" s="301"/>
      <c r="R4" s="9">
        <v>328.14</v>
      </c>
    </row>
    <row r="5" spans="1:19" ht="35.25" customHeight="1" thickTop="1" thickBot="1" x14ac:dyDescent="0.35">
      <c r="A5" s="37">
        <v>5678</v>
      </c>
      <c r="B5" s="39" t="s">
        <v>66</v>
      </c>
      <c r="C5" s="47">
        <v>1</v>
      </c>
      <c r="D5" s="47" t="s">
        <v>63</v>
      </c>
      <c r="E5" s="47" t="s">
        <v>64</v>
      </c>
      <c r="F5" s="47">
        <f t="shared" ref="F5:F13" si="0">+$L$2*2</f>
        <v>115.33333333333333</v>
      </c>
      <c r="G5" s="47">
        <v>60</v>
      </c>
      <c r="H5" s="47">
        <f t="shared" ref="H5:H13" si="1">+F5/G5</f>
        <v>1.9222222222222221</v>
      </c>
      <c r="I5" s="48">
        <f t="shared" ref="I5:I13" si="2">ROUND((R5*(1-$R$1)),2)</f>
        <v>328.14</v>
      </c>
      <c r="J5" s="47">
        <f t="shared" ref="J5:J13" si="3">+I5*H5</f>
        <v>630.75799999999992</v>
      </c>
      <c r="K5" s="49">
        <v>89876</v>
      </c>
      <c r="L5" s="50" t="s">
        <v>65</v>
      </c>
      <c r="M5" s="7"/>
      <c r="N5" s="169" t="s">
        <v>240</v>
      </c>
      <c r="O5" s="169"/>
      <c r="P5" s="169">
        <v>78</v>
      </c>
      <c r="R5" s="9">
        <v>328.14</v>
      </c>
    </row>
    <row r="6" spans="1:19" ht="22.95" customHeight="1" thickTop="1" thickBot="1" x14ac:dyDescent="0.35">
      <c r="A6" s="37">
        <v>37514</v>
      </c>
      <c r="B6" s="40" t="s">
        <v>67</v>
      </c>
      <c r="C6" s="47">
        <v>1</v>
      </c>
      <c r="D6" s="47" t="s">
        <v>63</v>
      </c>
      <c r="E6" s="47" t="s">
        <v>64</v>
      </c>
      <c r="F6" s="47">
        <f t="shared" si="0"/>
        <v>115.33333333333333</v>
      </c>
      <c r="G6" s="47">
        <v>60</v>
      </c>
      <c r="H6" s="47">
        <f t="shared" si="1"/>
        <v>1.9222222222222221</v>
      </c>
      <c r="I6" s="48">
        <f t="shared" si="2"/>
        <v>328.14</v>
      </c>
      <c r="J6" s="47">
        <f t="shared" si="3"/>
        <v>630.75799999999992</v>
      </c>
      <c r="K6" s="49">
        <v>89876</v>
      </c>
      <c r="L6" s="50" t="s">
        <v>65</v>
      </c>
      <c r="M6" s="11"/>
      <c r="N6" s="169" t="s">
        <v>241</v>
      </c>
      <c r="O6" s="169"/>
      <c r="P6" s="169">
        <v>65</v>
      </c>
      <c r="R6" s="9">
        <v>328.14</v>
      </c>
    </row>
    <row r="7" spans="1:19" ht="15" thickTop="1" thickBot="1" x14ac:dyDescent="0.35">
      <c r="A7" s="37">
        <v>13726</v>
      </c>
      <c r="B7" s="38" t="s">
        <v>68</v>
      </c>
      <c r="C7" s="47">
        <v>1</v>
      </c>
      <c r="D7" s="47" t="s">
        <v>63</v>
      </c>
      <c r="E7" s="47" t="s">
        <v>64</v>
      </c>
      <c r="F7" s="47">
        <f t="shared" si="0"/>
        <v>115.33333333333333</v>
      </c>
      <c r="G7" s="47">
        <v>60</v>
      </c>
      <c r="H7" s="47">
        <f t="shared" si="1"/>
        <v>1.9222222222222221</v>
      </c>
      <c r="I7" s="48">
        <f t="shared" si="2"/>
        <v>328.14</v>
      </c>
      <c r="J7" s="47">
        <f t="shared" si="3"/>
        <v>630.75799999999992</v>
      </c>
      <c r="K7" s="49">
        <v>89876</v>
      </c>
      <c r="L7" s="50" t="s">
        <v>65</v>
      </c>
      <c r="M7" s="11"/>
      <c r="N7" s="169" t="s">
        <v>242</v>
      </c>
      <c r="O7" s="169"/>
      <c r="P7" s="169">
        <v>30</v>
      </c>
      <c r="R7" s="9">
        <v>328.14</v>
      </c>
    </row>
    <row r="8" spans="1:19" ht="21.6" thickTop="1" thickBot="1" x14ac:dyDescent="0.35">
      <c r="A8" s="37">
        <v>5843</v>
      </c>
      <c r="B8" s="41" t="s">
        <v>69</v>
      </c>
      <c r="C8" s="47">
        <v>1</v>
      </c>
      <c r="D8" s="47" t="s">
        <v>63</v>
      </c>
      <c r="E8" s="47" t="s">
        <v>64</v>
      </c>
      <c r="F8" s="47">
        <f t="shared" si="0"/>
        <v>115.33333333333333</v>
      </c>
      <c r="G8" s="47">
        <v>60</v>
      </c>
      <c r="H8" s="47">
        <f t="shared" si="1"/>
        <v>1.9222222222222221</v>
      </c>
      <c r="I8" s="48">
        <f t="shared" si="2"/>
        <v>328.14</v>
      </c>
      <c r="J8" s="47">
        <f t="shared" si="3"/>
        <v>630.75799999999992</v>
      </c>
      <c r="K8" s="49">
        <v>89876</v>
      </c>
      <c r="L8" s="50" t="s">
        <v>65</v>
      </c>
      <c r="M8" s="11"/>
      <c r="N8" s="301" t="s">
        <v>70</v>
      </c>
      <c r="O8" s="301"/>
      <c r="P8" s="169">
        <f>+AVERAGE(P5:P7)</f>
        <v>57.666666666666664</v>
      </c>
      <c r="R8" s="9">
        <v>328.14</v>
      </c>
    </row>
    <row r="9" spans="1:19" ht="31.2" thickTop="1" x14ac:dyDescent="0.3">
      <c r="A9" s="37">
        <v>73436</v>
      </c>
      <c r="B9" s="41" t="s">
        <v>71</v>
      </c>
      <c r="C9" s="47">
        <v>1</v>
      </c>
      <c r="D9" s="47" t="s">
        <v>63</v>
      </c>
      <c r="E9" s="47" t="s">
        <v>64</v>
      </c>
      <c r="F9" s="47">
        <f t="shared" si="0"/>
        <v>115.33333333333333</v>
      </c>
      <c r="G9" s="47">
        <v>60</v>
      </c>
      <c r="H9" s="47">
        <f t="shared" si="1"/>
        <v>1.9222222222222221</v>
      </c>
      <c r="I9" s="48">
        <f t="shared" si="2"/>
        <v>328.14</v>
      </c>
      <c r="J9" s="47">
        <f t="shared" si="3"/>
        <v>630.75799999999992</v>
      </c>
      <c r="K9" s="49">
        <v>89876</v>
      </c>
      <c r="L9" s="50" t="s">
        <v>65</v>
      </c>
      <c r="M9" s="11"/>
      <c r="N9" s="8"/>
      <c r="O9" s="8"/>
      <c r="P9" s="8"/>
      <c r="R9" s="9">
        <v>328.14</v>
      </c>
    </row>
    <row r="10" spans="1:19" ht="30.6" x14ac:dyDescent="0.3">
      <c r="A10" s="37">
        <v>5684</v>
      </c>
      <c r="B10" s="41" t="s">
        <v>33</v>
      </c>
      <c r="C10" s="47">
        <v>1</v>
      </c>
      <c r="D10" s="47" t="s">
        <v>63</v>
      </c>
      <c r="E10" s="47" t="s">
        <v>64</v>
      </c>
      <c r="F10" s="47">
        <f t="shared" si="0"/>
        <v>115.33333333333333</v>
      </c>
      <c r="G10" s="47">
        <v>60</v>
      </c>
      <c r="H10" s="47">
        <f t="shared" si="1"/>
        <v>1.9222222222222221</v>
      </c>
      <c r="I10" s="48">
        <f t="shared" si="2"/>
        <v>328.14</v>
      </c>
      <c r="J10" s="47">
        <f t="shared" si="3"/>
        <v>630.75799999999992</v>
      </c>
      <c r="K10" s="49">
        <v>89876</v>
      </c>
      <c r="L10" s="50" t="s">
        <v>65</v>
      </c>
      <c r="M10" s="11"/>
      <c r="N10" s="8"/>
      <c r="O10" s="8"/>
      <c r="P10" s="8"/>
      <c r="R10" s="9">
        <v>328.14</v>
      </c>
    </row>
    <row r="11" spans="1:19" ht="30.6" x14ac:dyDescent="0.3">
      <c r="A11" s="37">
        <v>5932</v>
      </c>
      <c r="B11" s="41" t="s">
        <v>34</v>
      </c>
      <c r="C11" s="47">
        <v>1</v>
      </c>
      <c r="D11" s="47" t="s">
        <v>63</v>
      </c>
      <c r="E11" s="47" t="s">
        <v>64</v>
      </c>
      <c r="F11" s="47">
        <f t="shared" si="0"/>
        <v>115.33333333333333</v>
      </c>
      <c r="G11" s="47">
        <v>60</v>
      </c>
      <c r="H11" s="47">
        <f t="shared" si="1"/>
        <v>1.9222222222222221</v>
      </c>
      <c r="I11" s="48">
        <f t="shared" si="2"/>
        <v>328.14</v>
      </c>
      <c r="J11" s="47">
        <f t="shared" si="3"/>
        <v>630.75799999999992</v>
      </c>
      <c r="K11" s="49">
        <v>89876</v>
      </c>
      <c r="L11" s="50" t="s">
        <v>65</v>
      </c>
      <c r="M11" s="11"/>
      <c r="N11" s="8"/>
      <c r="O11" s="8"/>
      <c r="P11" s="8"/>
      <c r="R11" s="9">
        <v>328.14</v>
      </c>
    </row>
    <row r="12" spans="1:19" ht="30.6" x14ac:dyDescent="0.3">
      <c r="A12" s="37">
        <v>5871</v>
      </c>
      <c r="B12" s="41" t="s">
        <v>72</v>
      </c>
      <c r="C12" s="47">
        <v>1</v>
      </c>
      <c r="D12" s="47" t="s">
        <v>63</v>
      </c>
      <c r="E12" s="47" t="s">
        <v>64</v>
      </c>
      <c r="F12" s="47">
        <f t="shared" si="0"/>
        <v>115.33333333333333</v>
      </c>
      <c r="G12" s="47">
        <v>60</v>
      </c>
      <c r="H12" s="47">
        <f t="shared" si="1"/>
        <v>1.9222222222222221</v>
      </c>
      <c r="I12" s="48">
        <f t="shared" si="2"/>
        <v>328.14</v>
      </c>
      <c r="J12" s="47">
        <f t="shared" si="3"/>
        <v>630.75799999999992</v>
      </c>
      <c r="K12" s="49">
        <v>89876</v>
      </c>
      <c r="L12" s="50" t="s">
        <v>65</v>
      </c>
      <c r="M12" s="11"/>
      <c r="N12" s="8"/>
      <c r="O12" s="8"/>
      <c r="P12" s="8"/>
      <c r="R12" s="9">
        <v>328.14</v>
      </c>
    </row>
    <row r="13" spans="1:19" ht="30.6" x14ac:dyDescent="0.3">
      <c r="A13" s="37">
        <v>5835</v>
      </c>
      <c r="B13" s="41" t="s">
        <v>6</v>
      </c>
      <c r="C13" s="47">
        <v>1</v>
      </c>
      <c r="D13" s="47" t="s">
        <v>63</v>
      </c>
      <c r="E13" s="47" t="s">
        <v>64</v>
      </c>
      <c r="F13" s="47">
        <f t="shared" si="0"/>
        <v>115.33333333333333</v>
      </c>
      <c r="G13" s="47">
        <v>60</v>
      </c>
      <c r="H13" s="47">
        <f t="shared" si="1"/>
        <v>1.9222222222222221</v>
      </c>
      <c r="I13" s="48">
        <f t="shared" si="2"/>
        <v>328.14</v>
      </c>
      <c r="J13" s="47">
        <f t="shared" si="3"/>
        <v>630.75799999999992</v>
      </c>
      <c r="K13" s="49">
        <v>89876</v>
      </c>
      <c r="L13" s="50" t="s">
        <v>65</v>
      </c>
      <c r="M13" s="11"/>
      <c r="N13" s="8"/>
      <c r="O13" s="8"/>
      <c r="P13" s="8"/>
      <c r="R13" s="9">
        <v>328.14</v>
      </c>
    </row>
    <row r="14" spans="1:19" x14ac:dyDescent="0.3">
      <c r="A14" s="302" t="s">
        <v>73</v>
      </c>
      <c r="B14" s="302"/>
      <c r="C14" s="302"/>
      <c r="D14" s="302"/>
      <c r="E14" s="302"/>
      <c r="F14" s="302"/>
      <c r="G14" s="302"/>
      <c r="H14" s="302"/>
      <c r="I14" s="302"/>
      <c r="J14" s="51">
        <f>+SUM(J4:J13)</f>
        <v>6307.579999999999</v>
      </c>
      <c r="K14" s="44"/>
      <c r="L14" s="44"/>
      <c r="M14" s="7"/>
      <c r="N14" s="8"/>
      <c r="O14" s="8"/>
      <c r="P14" s="8"/>
    </row>
    <row r="15" spans="1:19" x14ac:dyDescent="0.3">
      <c r="A15" s="46" t="s">
        <v>51</v>
      </c>
      <c r="B15" s="46" t="s">
        <v>74</v>
      </c>
      <c r="C15" s="46" t="s">
        <v>53</v>
      </c>
      <c r="D15" s="46" t="s">
        <v>54</v>
      </c>
      <c r="E15" s="46" t="s">
        <v>55</v>
      </c>
      <c r="F15" s="46" t="s">
        <v>50</v>
      </c>
      <c r="G15" s="46" t="s">
        <v>56</v>
      </c>
      <c r="H15" s="46" t="s">
        <v>57</v>
      </c>
      <c r="I15" s="46" t="s">
        <v>58</v>
      </c>
      <c r="J15" s="46" t="s">
        <v>59</v>
      </c>
      <c r="K15" s="46" t="s">
        <v>60</v>
      </c>
      <c r="L15" s="46" t="s">
        <v>61</v>
      </c>
      <c r="M15" s="7"/>
      <c r="N15" s="8"/>
      <c r="O15" s="8"/>
      <c r="P15" s="8"/>
    </row>
    <row r="16" spans="1:19" ht="40.799999999999997" x14ac:dyDescent="0.3">
      <c r="A16" s="37">
        <v>83362</v>
      </c>
      <c r="B16" s="41" t="s">
        <v>28</v>
      </c>
      <c r="C16" s="47">
        <v>1</v>
      </c>
      <c r="D16" s="47" t="s">
        <v>63</v>
      </c>
      <c r="E16" s="47" t="s">
        <v>64</v>
      </c>
      <c r="F16" s="47">
        <f>+$L$2</f>
        <v>57.666666666666664</v>
      </c>
      <c r="G16" s="47">
        <v>60</v>
      </c>
      <c r="H16" s="47">
        <f>+F16/G16</f>
        <v>0.96111111111111103</v>
      </c>
      <c r="I16" s="48">
        <f t="shared" ref="I16:I18" si="4">ROUND((R16*(1-$R$1)),2)</f>
        <v>34.590000000000003</v>
      </c>
      <c r="J16" s="47">
        <f>+I16*H16</f>
        <v>33.244833333333332</v>
      </c>
      <c r="K16" s="37">
        <v>5909</v>
      </c>
      <c r="L16" s="52"/>
      <c r="M16" s="11"/>
      <c r="N16" s="8"/>
      <c r="O16" s="8"/>
      <c r="P16" s="8"/>
      <c r="R16" s="9">
        <v>34.590000000000003</v>
      </c>
    </row>
    <row r="17" spans="1:18" ht="20.399999999999999" x14ac:dyDescent="0.3">
      <c r="A17" s="37">
        <v>6259</v>
      </c>
      <c r="B17" s="41" t="s">
        <v>75</v>
      </c>
      <c r="C17" s="47">
        <v>1</v>
      </c>
      <c r="D17" s="47" t="s">
        <v>63</v>
      </c>
      <c r="E17" s="47" t="s">
        <v>64</v>
      </c>
      <c r="F17" s="47">
        <f>+$L$2</f>
        <v>57.666666666666664</v>
      </c>
      <c r="G17" s="47">
        <v>60</v>
      </c>
      <c r="H17" s="47">
        <f>+F17/G17</f>
        <v>0.96111111111111103</v>
      </c>
      <c r="I17" s="48">
        <f t="shared" si="4"/>
        <v>239.71</v>
      </c>
      <c r="J17" s="47">
        <f>+I17*H17</f>
        <v>230.38794444444443</v>
      </c>
      <c r="K17" s="37">
        <v>6259</v>
      </c>
      <c r="L17" s="52"/>
      <c r="M17" s="7"/>
      <c r="N17" s="8"/>
      <c r="O17" s="8"/>
      <c r="P17" s="8"/>
      <c r="R17" s="9">
        <v>239.71</v>
      </c>
    </row>
    <row r="18" spans="1:18" x14ac:dyDescent="0.3">
      <c r="A18" s="37">
        <v>91386</v>
      </c>
      <c r="B18" s="41" t="s">
        <v>76</v>
      </c>
      <c r="C18" s="47">
        <v>7</v>
      </c>
      <c r="D18" s="47" t="s">
        <v>63</v>
      </c>
      <c r="E18" s="47" t="s">
        <v>64</v>
      </c>
      <c r="F18" s="47">
        <f>+$L$2</f>
        <v>57.666666666666664</v>
      </c>
      <c r="G18" s="47">
        <v>60</v>
      </c>
      <c r="H18" s="47">
        <f>+F18/G18</f>
        <v>0.96111111111111103</v>
      </c>
      <c r="I18" s="48">
        <f t="shared" si="4"/>
        <v>258.27</v>
      </c>
      <c r="J18" s="47">
        <f>+I18*H18</f>
        <v>248.22616666666661</v>
      </c>
      <c r="K18" s="37">
        <v>91386</v>
      </c>
      <c r="L18" s="52"/>
      <c r="M18" s="7"/>
      <c r="N18" s="8"/>
      <c r="O18" s="8"/>
      <c r="P18" s="8"/>
      <c r="R18" s="9">
        <v>258.27</v>
      </c>
    </row>
    <row r="19" spans="1:18" x14ac:dyDescent="0.3">
      <c r="A19" s="302" t="s">
        <v>77</v>
      </c>
      <c r="B19" s="302"/>
      <c r="C19" s="302"/>
      <c r="D19" s="302"/>
      <c r="E19" s="302"/>
      <c r="F19" s="302"/>
      <c r="G19" s="302"/>
      <c r="H19" s="302"/>
      <c r="I19" s="302"/>
      <c r="J19" s="51">
        <f>+SUM(J16:J18)</f>
        <v>511.85894444444432</v>
      </c>
      <c r="K19" s="44"/>
      <c r="L19" s="44"/>
      <c r="M19" s="7"/>
      <c r="N19" s="8"/>
      <c r="O19" s="8"/>
      <c r="P19" s="8"/>
    </row>
    <row r="20" spans="1:18" x14ac:dyDescent="0.3">
      <c r="A20" s="42"/>
      <c r="B20" s="43"/>
      <c r="C20" s="42"/>
      <c r="D20" s="42"/>
      <c r="E20" s="42"/>
      <c r="F20" s="42"/>
      <c r="G20" s="42"/>
      <c r="H20" s="42"/>
      <c r="I20" s="42"/>
      <c r="J20" s="42"/>
      <c r="K20" s="42"/>
      <c r="L20" s="42"/>
      <c r="M20" s="7"/>
      <c r="N20" s="8"/>
      <c r="O20" s="8"/>
      <c r="P20" s="8"/>
    </row>
    <row r="21" spans="1:18" x14ac:dyDescent="0.3">
      <c r="A21" s="298" t="s">
        <v>78</v>
      </c>
      <c r="B21" s="298"/>
      <c r="C21" s="298"/>
      <c r="D21" s="298"/>
      <c r="E21" s="298"/>
      <c r="F21" s="298"/>
      <c r="G21" s="298"/>
      <c r="H21" s="298"/>
      <c r="I21" s="298"/>
      <c r="J21" s="53">
        <f>+J19+J14</f>
        <v>6819.4389444444432</v>
      </c>
      <c r="K21" s="299"/>
      <c r="L21" s="299"/>
      <c r="M21" s="7"/>
      <c r="N21" s="8"/>
      <c r="O21" s="8"/>
      <c r="P21" s="8"/>
    </row>
    <row r="22" spans="1:18" x14ac:dyDescent="0.3">
      <c r="A22" s="298"/>
      <c r="B22" s="298"/>
      <c r="C22" s="298"/>
      <c r="D22" s="298"/>
      <c r="E22" s="298"/>
      <c r="F22" s="298"/>
      <c r="G22" s="298"/>
      <c r="H22" s="298"/>
      <c r="I22" s="298"/>
      <c r="J22" s="53"/>
      <c r="K22" s="299"/>
      <c r="L22" s="299"/>
      <c r="M22" s="7"/>
      <c r="N22" s="8"/>
      <c r="O22" s="8"/>
      <c r="P22" s="8"/>
    </row>
    <row r="44" spans="1:255" s="12" customFormat="1" x14ac:dyDescent="0.3">
      <c r="A44" s="54"/>
      <c r="B44" s="54" t="s">
        <v>79</v>
      </c>
      <c r="C44" s="54"/>
      <c r="D44" s="54"/>
      <c r="E44" s="54"/>
      <c r="F44" s="54"/>
      <c r="G44" s="54"/>
      <c r="H44" s="54"/>
      <c r="I44" s="54"/>
      <c r="J44" s="54"/>
      <c r="K44" s="54"/>
      <c r="L44" s="54"/>
      <c r="N44" s="13"/>
      <c r="O44" s="14"/>
      <c r="P44" s="1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row>
  </sheetData>
  <mergeCells count="10">
    <mergeCell ref="R1:S1"/>
    <mergeCell ref="A22:I22"/>
    <mergeCell ref="K22:L22"/>
    <mergeCell ref="A1:L1"/>
    <mergeCell ref="N8:O8"/>
    <mergeCell ref="A14:I14"/>
    <mergeCell ref="A19:I19"/>
    <mergeCell ref="A21:I21"/>
    <mergeCell ref="K21:L21"/>
    <mergeCell ref="N4:P4"/>
  </mergeCells>
  <printOptions horizontalCentered="1" verticalCentered="1"/>
  <pageMargins left="0.23622047244094491" right="0.23622047244094491"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B380-1B82-4161-86B5-0BED5158E9EA}">
  <sheetPr>
    <pageSetUpPr fitToPage="1"/>
  </sheetPr>
  <dimension ref="A1:R52"/>
  <sheetViews>
    <sheetView view="pageBreakPreview" topLeftCell="A34" zoomScaleNormal="100" zoomScaleSheetLayoutView="100" workbookViewId="0">
      <selection activeCell="J28" sqref="J28"/>
    </sheetView>
  </sheetViews>
  <sheetFormatPr defaultRowHeight="13.2" x14ac:dyDescent="0.3"/>
  <cols>
    <col min="1" max="7" width="8.88671875" style="94"/>
    <col min="8" max="8" width="9.109375" style="94" customWidth="1"/>
    <col min="9" max="9" width="8.88671875" style="94" customWidth="1"/>
    <col min="10" max="10" width="16.6640625" style="94" bestFit="1" customWidth="1"/>
    <col min="11" max="263" width="8.88671875" style="20"/>
    <col min="264" max="264" width="12.44140625" style="20" customWidth="1"/>
    <col min="265" max="265" width="13.109375" style="20" customWidth="1"/>
    <col min="266" max="266" width="19.44140625" style="20" customWidth="1"/>
    <col min="267" max="519" width="8.88671875" style="20"/>
    <col min="520" max="520" width="12.44140625" style="20" customWidth="1"/>
    <col min="521" max="521" width="13.109375" style="20" customWidth="1"/>
    <col min="522" max="522" width="19.44140625" style="20" customWidth="1"/>
    <col min="523" max="775" width="8.88671875" style="20"/>
    <col min="776" max="776" width="12.44140625" style="20" customWidth="1"/>
    <col min="777" max="777" width="13.109375" style="20" customWidth="1"/>
    <col min="778" max="778" width="19.44140625" style="20" customWidth="1"/>
    <col min="779" max="1031" width="8.88671875" style="20"/>
    <col min="1032" max="1032" width="12.44140625" style="20" customWidth="1"/>
    <col min="1033" max="1033" width="13.109375" style="20" customWidth="1"/>
    <col min="1034" max="1034" width="19.44140625" style="20" customWidth="1"/>
    <col min="1035" max="1287" width="8.88671875" style="20"/>
    <col min="1288" max="1288" width="12.44140625" style="20" customWidth="1"/>
    <col min="1289" max="1289" width="13.109375" style="20" customWidth="1"/>
    <col min="1290" max="1290" width="19.44140625" style="20" customWidth="1"/>
    <col min="1291" max="1543" width="8.88671875" style="20"/>
    <col min="1544" max="1544" width="12.44140625" style="20" customWidth="1"/>
    <col min="1545" max="1545" width="13.109375" style="20" customWidth="1"/>
    <col min="1546" max="1546" width="19.44140625" style="20" customWidth="1"/>
    <col min="1547" max="1799" width="8.88671875" style="20"/>
    <col min="1800" max="1800" width="12.44140625" style="20" customWidth="1"/>
    <col min="1801" max="1801" width="13.109375" style="20" customWidth="1"/>
    <col min="1802" max="1802" width="19.44140625" style="20" customWidth="1"/>
    <col min="1803" max="2055" width="8.88671875" style="20"/>
    <col min="2056" max="2056" width="12.44140625" style="20" customWidth="1"/>
    <col min="2057" max="2057" width="13.109375" style="20" customWidth="1"/>
    <col min="2058" max="2058" width="19.44140625" style="20" customWidth="1"/>
    <col min="2059" max="2311" width="8.88671875" style="20"/>
    <col min="2312" max="2312" width="12.44140625" style="20" customWidth="1"/>
    <col min="2313" max="2313" width="13.109375" style="20" customWidth="1"/>
    <col min="2314" max="2314" width="19.44140625" style="20" customWidth="1"/>
    <col min="2315" max="2567" width="8.88671875" style="20"/>
    <col min="2568" max="2568" width="12.44140625" style="20" customWidth="1"/>
    <col min="2569" max="2569" width="13.109375" style="20" customWidth="1"/>
    <col min="2570" max="2570" width="19.44140625" style="20" customWidth="1"/>
    <col min="2571" max="2823" width="8.88671875" style="20"/>
    <col min="2824" max="2824" width="12.44140625" style="20" customWidth="1"/>
    <col min="2825" max="2825" width="13.109375" style="20" customWidth="1"/>
    <col min="2826" max="2826" width="19.44140625" style="20" customWidth="1"/>
    <col min="2827" max="3079" width="8.88671875" style="20"/>
    <col min="3080" max="3080" width="12.44140625" style="20" customWidth="1"/>
    <col min="3081" max="3081" width="13.109375" style="20" customWidth="1"/>
    <col min="3082" max="3082" width="19.44140625" style="20" customWidth="1"/>
    <col min="3083" max="3335" width="8.88671875" style="20"/>
    <col min="3336" max="3336" width="12.44140625" style="20" customWidth="1"/>
    <col min="3337" max="3337" width="13.109375" style="20" customWidth="1"/>
    <col min="3338" max="3338" width="19.44140625" style="20" customWidth="1"/>
    <col min="3339" max="3591" width="8.88671875" style="20"/>
    <col min="3592" max="3592" width="12.44140625" style="20" customWidth="1"/>
    <col min="3593" max="3593" width="13.109375" style="20" customWidth="1"/>
    <col min="3594" max="3594" width="19.44140625" style="20" customWidth="1"/>
    <col min="3595" max="3847" width="8.88671875" style="20"/>
    <col min="3848" max="3848" width="12.44140625" style="20" customWidth="1"/>
    <col min="3849" max="3849" width="13.109375" style="20" customWidth="1"/>
    <col min="3850" max="3850" width="19.44140625" style="20" customWidth="1"/>
    <col min="3851" max="4103" width="8.88671875" style="20"/>
    <col min="4104" max="4104" width="12.44140625" style="20" customWidth="1"/>
    <col min="4105" max="4105" width="13.109375" style="20" customWidth="1"/>
    <col min="4106" max="4106" width="19.44140625" style="20" customWidth="1"/>
    <col min="4107" max="4359" width="8.88671875" style="20"/>
    <col min="4360" max="4360" width="12.44140625" style="20" customWidth="1"/>
    <col min="4361" max="4361" width="13.109375" style="20" customWidth="1"/>
    <col min="4362" max="4362" width="19.44140625" style="20" customWidth="1"/>
    <col min="4363" max="4615" width="8.88671875" style="20"/>
    <col min="4616" max="4616" width="12.44140625" style="20" customWidth="1"/>
    <col min="4617" max="4617" width="13.109375" style="20" customWidth="1"/>
    <col min="4618" max="4618" width="19.44140625" style="20" customWidth="1"/>
    <col min="4619" max="4871" width="8.88671875" style="20"/>
    <col min="4872" max="4872" width="12.44140625" style="20" customWidth="1"/>
    <col min="4873" max="4873" width="13.109375" style="20" customWidth="1"/>
    <col min="4874" max="4874" width="19.44140625" style="20" customWidth="1"/>
    <col min="4875" max="5127" width="8.88671875" style="20"/>
    <col min="5128" max="5128" width="12.44140625" style="20" customWidth="1"/>
    <col min="5129" max="5129" width="13.109375" style="20" customWidth="1"/>
    <col min="5130" max="5130" width="19.44140625" style="20" customWidth="1"/>
    <col min="5131" max="5383" width="8.88671875" style="20"/>
    <col min="5384" max="5384" width="12.44140625" style="20" customWidth="1"/>
    <col min="5385" max="5385" width="13.109375" style="20" customWidth="1"/>
    <col min="5386" max="5386" width="19.44140625" style="20" customWidth="1"/>
    <col min="5387" max="5639" width="8.88671875" style="20"/>
    <col min="5640" max="5640" width="12.44140625" style="20" customWidth="1"/>
    <col min="5641" max="5641" width="13.109375" style="20" customWidth="1"/>
    <col min="5642" max="5642" width="19.44140625" style="20" customWidth="1"/>
    <col min="5643" max="5895" width="8.88671875" style="20"/>
    <col min="5896" max="5896" width="12.44140625" style="20" customWidth="1"/>
    <col min="5897" max="5897" width="13.109375" style="20" customWidth="1"/>
    <col min="5898" max="5898" width="19.44140625" style="20" customWidth="1"/>
    <col min="5899" max="6151" width="8.88671875" style="20"/>
    <col min="6152" max="6152" width="12.44140625" style="20" customWidth="1"/>
    <col min="6153" max="6153" width="13.109375" style="20" customWidth="1"/>
    <col min="6154" max="6154" width="19.44140625" style="20" customWidth="1"/>
    <col min="6155" max="6407" width="8.88671875" style="20"/>
    <col min="6408" max="6408" width="12.44140625" style="20" customWidth="1"/>
    <col min="6409" max="6409" width="13.109375" style="20" customWidth="1"/>
    <col min="6410" max="6410" width="19.44140625" style="20" customWidth="1"/>
    <col min="6411" max="6663" width="8.88671875" style="20"/>
    <col min="6664" max="6664" width="12.44140625" style="20" customWidth="1"/>
    <col min="6665" max="6665" width="13.109375" style="20" customWidth="1"/>
    <col min="6666" max="6666" width="19.44140625" style="20" customWidth="1"/>
    <col min="6667" max="6919" width="8.88671875" style="20"/>
    <col min="6920" max="6920" width="12.44140625" style="20" customWidth="1"/>
    <col min="6921" max="6921" width="13.109375" style="20" customWidth="1"/>
    <col min="6922" max="6922" width="19.44140625" style="20" customWidth="1"/>
    <col min="6923" max="7175" width="8.88671875" style="20"/>
    <col min="7176" max="7176" width="12.44140625" style="20" customWidth="1"/>
    <col min="7177" max="7177" width="13.109375" style="20" customWidth="1"/>
    <col min="7178" max="7178" width="19.44140625" style="20" customWidth="1"/>
    <col min="7179" max="7431" width="8.88671875" style="20"/>
    <col min="7432" max="7432" width="12.44140625" style="20" customWidth="1"/>
    <col min="7433" max="7433" width="13.109375" style="20" customWidth="1"/>
    <col min="7434" max="7434" width="19.44140625" style="20" customWidth="1"/>
    <col min="7435" max="7687" width="8.88671875" style="20"/>
    <col min="7688" max="7688" width="12.44140625" style="20" customWidth="1"/>
    <col min="7689" max="7689" width="13.109375" style="20" customWidth="1"/>
    <col min="7690" max="7690" width="19.44140625" style="20" customWidth="1"/>
    <col min="7691" max="7943" width="8.88671875" style="20"/>
    <col min="7944" max="7944" width="12.44140625" style="20" customWidth="1"/>
    <col min="7945" max="7945" width="13.109375" style="20" customWidth="1"/>
    <col min="7946" max="7946" width="19.44140625" style="20" customWidth="1"/>
    <col min="7947" max="8199" width="8.88671875" style="20"/>
    <col min="8200" max="8200" width="12.44140625" style="20" customWidth="1"/>
    <col min="8201" max="8201" width="13.109375" style="20" customWidth="1"/>
    <col min="8202" max="8202" width="19.44140625" style="20" customWidth="1"/>
    <col min="8203" max="8455" width="8.88671875" style="20"/>
    <col min="8456" max="8456" width="12.44140625" style="20" customWidth="1"/>
    <col min="8457" max="8457" width="13.109375" style="20" customWidth="1"/>
    <col min="8458" max="8458" width="19.44140625" style="20" customWidth="1"/>
    <col min="8459" max="8711" width="8.88671875" style="20"/>
    <col min="8712" max="8712" width="12.44140625" style="20" customWidth="1"/>
    <col min="8713" max="8713" width="13.109375" style="20" customWidth="1"/>
    <col min="8714" max="8714" width="19.44140625" style="20" customWidth="1"/>
    <col min="8715" max="8967" width="8.88671875" style="20"/>
    <col min="8968" max="8968" width="12.44140625" style="20" customWidth="1"/>
    <col min="8969" max="8969" width="13.109375" style="20" customWidth="1"/>
    <col min="8970" max="8970" width="19.44140625" style="20" customWidth="1"/>
    <col min="8971" max="9223" width="8.88671875" style="20"/>
    <col min="9224" max="9224" width="12.44140625" style="20" customWidth="1"/>
    <col min="9225" max="9225" width="13.109375" style="20" customWidth="1"/>
    <col min="9226" max="9226" width="19.44140625" style="20" customWidth="1"/>
    <col min="9227" max="9479" width="8.88671875" style="20"/>
    <col min="9480" max="9480" width="12.44140625" style="20" customWidth="1"/>
    <col min="9481" max="9481" width="13.109375" style="20" customWidth="1"/>
    <col min="9482" max="9482" width="19.44140625" style="20" customWidth="1"/>
    <col min="9483" max="9735" width="8.88671875" style="20"/>
    <col min="9736" max="9736" width="12.44140625" style="20" customWidth="1"/>
    <col min="9737" max="9737" width="13.109375" style="20" customWidth="1"/>
    <col min="9738" max="9738" width="19.44140625" style="20" customWidth="1"/>
    <col min="9739" max="9991" width="8.88671875" style="20"/>
    <col min="9992" max="9992" width="12.44140625" style="20" customWidth="1"/>
    <col min="9993" max="9993" width="13.109375" style="20" customWidth="1"/>
    <col min="9994" max="9994" width="19.44140625" style="20" customWidth="1"/>
    <col min="9995" max="10247" width="8.88671875" style="20"/>
    <col min="10248" max="10248" width="12.44140625" style="20" customWidth="1"/>
    <col min="10249" max="10249" width="13.109375" style="20" customWidth="1"/>
    <col min="10250" max="10250" width="19.44140625" style="20" customWidth="1"/>
    <col min="10251" max="10503" width="8.88671875" style="20"/>
    <col min="10504" max="10504" width="12.44140625" style="20" customWidth="1"/>
    <col min="10505" max="10505" width="13.109375" style="20" customWidth="1"/>
    <col min="10506" max="10506" width="19.44140625" style="20" customWidth="1"/>
    <col min="10507" max="10759" width="8.88671875" style="20"/>
    <col min="10760" max="10760" width="12.44140625" style="20" customWidth="1"/>
    <col min="10761" max="10761" width="13.109375" style="20" customWidth="1"/>
    <col min="10762" max="10762" width="19.44140625" style="20" customWidth="1"/>
    <col min="10763" max="11015" width="8.88671875" style="20"/>
    <col min="11016" max="11016" width="12.44140625" style="20" customWidth="1"/>
    <col min="11017" max="11017" width="13.109375" style="20" customWidth="1"/>
    <col min="11018" max="11018" width="19.44140625" style="20" customWidth="1"/>
    <col min="11019" max="11271" width="8.88671875" style="20"/>
    <col min="11272" max="11272" width="12.44140625" style="20" customWidth="1"/>
    <col min="11273" max="11273" width="13.109375" style="20" customWidth="1"/>
    <col min="11274" max="11274" width="19.44140625" style="20" customWidth="1"/>
    <col min="11275" max="11527" width="8.88671875" style="20"/>
    <col min="11528" max="11528" width="12.44140625" style="20" customWidth="1"/>
    <col min="11529" max="11529" width="13.109375" style="20" customWidth="1"/>
    <col min="11530" max="11530" width="19.44140625" style="20" customWidth="1"/>
    <col min="11531" max="11783" width="8.88671875" style="20"/>
    <col min="11784" max="11784" width="12.44140625" style="20" customWidth="1"/>
    <col min="11785" max="11785" width="13.109375" style="20" customWidth="1"/>
    <col min="11786" max="11786" width="19.44140625" style="20" customWidth="1"/>
    <col min="11787" max="12039" width="8.88671875" style="20"/>
    <col min="12040" max="12040" width="12.44140625" style="20" customWidth="1"/>
    <col min="12041" max="12041" width="13.109375" style="20" customWidth="1"/>
    <col min="12042" max="12042" width="19.44140625" style="20" customWidth="1"/>
    <col min="12043" max="12295" width="8.88671875" style="20"/>
    <col min="12296" max="12296" width="12.44140625" style="20" customWidth="1"/>
    <col min="12297" max="12297" width="13.109375" style="20" customWidth="1"/>
    <col min="12298" max="12298" width="19.44140625" style="20" customWidth="1"/>
    <col min="12299" max="12551" width="8.88671875" style="20"/>
    <col min="12552" max="12552" width="12.44140625" style="20" customWidth="1"/>
    <col min="12553" max="12553" width="13.109375" style="20" customWidth="1"/>
    <col min="12554" max="12554" width="19.44140625" style="20" customWidth="1"/>
    <col min="12555" max="12807" width="8.88671875" style="20"/>
    <col min="12808" max="12808" width="12.44140625" style="20" customWidth="1"/>
    <col min="12809" max="12809" width="13.109375" style="20" customWidth="1"/>
    <col min="12810" max="12810" width="19.44140625" style="20" customWidth="1"/>
    <col min="12811" max="13063" width="8.88671875" style="20"/>
    <col min="13064" max="13064" width="12.44140625" style="20" customWidth="1"/>
    <col min="13065" max="13065" width="13.109375" style="20" customWidth="1"/>
    <col min="13066" max="13066" width="19.44140625" style="20" customWidth="1"/>
    <col min="13067" max="13319" width="8.88671875" style="20"/>
    <col min="13320" max="13320" width="12.44140625" style="20" customWidth="1"/>
    <col min="13321" max="13321" width="13.109375" style="20" customWidth="1"/>
    <col min="13322" max="13322" width="19.44140625" style="20" customWidth="1"/>
    <col min="13323" max="13575" width="8.88671875" style="20"/>
    <col min="13576" max="13576" width="12.44140625" style="20" customWidth="1"/>
    <col min="13577" max="13577" width="13.109375" style="20" customWidth="1"/>
    <col min="13578" max="13578" width="19.44140625" style="20" customWidth="1"/>
    <col min="13579" max="13831" width="8.88671875" style="20"/>
    <col min="13832" max="13832" width="12.44140625" style="20" customWidth="1"/>
    <col min="13833" max="13833" width="13.109375" style="20" customWidth="1"/>
    <col min="13834" max="13834" width="19.44140625" style="20" customWidth="1"/>
    <col min="13835" max="14087" width="8.88671875" style="20"/>
    <col min="14088" max="14088" width="12.44140625" style="20" customWidth="1"/>
    <col min="14089" max="14089" width="13.109375" style="20" customWidth="1"/>
    <col min="14090" max="14090" width="19.44140625" style="20" customWidth="1"/>
    <col min="14091" max="14343" width="8.88671875" style="20"/>
    <col min="14344" max="14344" width="12.44140625" style="20" customWidth="1"/>
    <col min="14345" max="14345" width="13.109375" style="20" customWidth="1"/>
    <col min="14346" max="14346" width="19.44140625" style="20" customWidth="1"/>
    <col min="14347" max="14599" width="8.88671875" style="20"/>
    <col min="14600" max="14600" width="12.44140625" style="20" customWidth="1"/>
    <col min="14601" max="14601" width="13.109375" style="20" customWidth="1"/>
    <col min="14602" max="14602" width="19.44140625" style="20" customWidth="1"/>
    <col min="14603" max="14855" width="8.88671875" style="20"/>
    <col min="14856" max="14856" width="12.44140625" style="20" customWidth="1"/>
    <col min="14857" max="14857" width="13.109375" style="20" customWidth="1"/>
    <col min="14858" max="14858" width="19.44140625" style="20" customWidth="1"/>
    <col min="14859" max="15111" width="8.88671875" style="20"/>
    <col min="15112" max="15112" width="12.44140625" style="20" customWidth="1"/>
    <col min="15113" max="15113" width="13.109375" style="20" customWidth="1"/>
    <col min="15114" max="15114" width="19.44140625" style="20" customWidth="1"/>
    <col min="15115" max="15367" width="8.88671875" style="20"/>
    <col min="15368" max="15368" width="12.44140625" style="20" customWidth="1"/>
    <col min="15369" max="15369" width="13.109375" style="20" customWidth="1"/>
    <col min="15370" max="15370" width="19.44140625" style="20" customWidth="1"/>
    <col min="15371" max="15623" width="8.88671875" style="20"/>
    <col min="15624" max="15624" width="12.44140625" style="20" customWidth="1"/>
    <col min="15625" max="15625" width="13.109375" style="20" customWidth="1"/>
    <col min="15626" max="15626" width="19.44140625" style="20" customWidth="1"/>
    <col min="15627" max="15879" width="8.88671875" style="20"/>
    <col min="15880" max="15880" width="12.44140625" style="20" customWidth="1"/>
    <col min="15881" max="15881" width="13.109375" style="20" customWidth="1"/>
    <col min="15882" max="15882" width="19.44140625" style="20" customWidth="1"/>
    <col min="15883" max="16135" width="8.88671875" style="20"/>
    <col min="16136" max="16136" width="12.44140625" style="20" customWidth="1"/>
    <col min="16137" max="16137" width="13.109375" style="20" customWidth="1"/>
    <col min="16138" max="16138" width="19.44140625" style="20" customWidth="1"/>
    <col min="16139" max="16384" width="8.88671875" style="20"/>
  </cols>
  <sheetData>
    <row r="1" spans="1:18" x14ac:dyDescent="0.25">
      <c r="A1" s="79"/>
      <c r="B1" s="79"/>
      <c r="C1" s="79"/>
      <c r="D1" s="79"/>
      <c r="E1" s="79"/>
      <c r="F1" s="80" t="s">
        <v>155</v>
      </c>
      <c r="G1" s="79"/>
      <c r="H1" s="79"/>
      <c r="I1" s="322" t="s">
        <v>156</v>
      </c>
      <c r="J1" s="322"/>
      <c r="K1" s="19"/>
      <c r="L1" s="19"/>
      <c r="M1" s="19"/>
      <c r="N1" s="19"/>
      <c r="O1" s="19"/>
      <c r="P1" s="19"/>
      <c r="Q1" s="19"/>
      <c r="R1" s="19"/>
    </row>
    <row r="2" spans="1:18" x14ac:dyDescent="0.25">
      <c r="A2" s="79"/>
      <c r="B2" s="79"/>
      <c r="C2" s="79"/>
      <c r="D2" s="79"/>
      <c r="E2" s="79"/>
      <c r="F2" s="79"/>
      <c r="G2" s="79"/>
      <c r="H2" s="79"/>
      <c r="I2" s="323" t="s">
        <v>157</v>
      </c>
      <c r="J2" s="323"/>
      <c r="K2" s="19"/>
      <c r="L2" s="19"/>
      <c r="M2" s="19"/>
      <c r="N2" s="19"/>
      <c r="O2" s="19"/>
      <c r="P2" s="19"/>
      <c r="Q2" s="19"/>
      <c r="R2" s="19"/>
    </row>
    <row r="3" spans="1:18" x14ac:dyDescent="0.25">
      <c r="A3" s="79"/>
      <c r="B3" s="79"/>
      <c r="C3" s="79"/>
      <c r="D3" s="79"/>
      <c r="E3" s="79"/>
      <c r="F3" s="79"/>
      <c r="G3" s="79"/>
      <c r="H3" s="79"/>
      <c r="I3" s="79"/>
      <c r="J3" s="79"/>
      <c r="K3" s="19"/>
      <c r="L3" s="19"/>
      <c r="M3" s="19"/>
      <c r="N3" s="19"/>
      <c r="O3" s="19"/>
      <c r="P3" s="19"/>
      <c r="Q3" s="19"/>
      <c r="R3" s="19"/>
    </row>
    <row r="4" spans="1:18" x14ac:dyDescent="0.25">
      <c r="A4" s="324" t="s">
        <v>158</v>
      </c>
      <c r="B4" s="325"/>
      <c r="C4" s="325" t="s">
        <v>159</v>
      </c>
      <c r="D4" s="325"/>
      <c r="E4" s="325" t="s">
        <v>160</v>
      </c>
      <c r="F4" s="325"/>
      <c r="G4" s="325"/>
      <c r="H4" s="325"/>
      <c r="I4" s="325"/>
      <c r="J4" s="326"/>
      <c r="K4" s="19"/>
      <c r="L4" s="19"/>
      <c r="M4" s="19"/>
      <c r="N4" s="19"/>
      <c r="O4" s="19"/>
      <c r="P4" s="19"/>
      <c r="Q4" s="19"/>
      <c r="R4" s="19"/>
    </row>
    <row r="5" spans="1:18" x14ac:dyDescent="0.25">
      <c r="A5" s="327"/>
      <c r="B5" s="328"/>
      <c r="C5" s="328"/>
      <c r="D5" s="328"/>
      <c r="E5" s="329" t="s">
        <v>200</v>
      </c>
      <c r="F5" s="329"/>
      <c r="G5" s="329"/>
      <c r="H5" s="329"/>
      <c r="I5" s="329"/>
      <c r="J5" s="330"/>
      <c r="K5" s="19"/>
      <c r="L5" s="19"/>
      <c r="M5" s="19"/>
      <c r="N5" s="19"/>
      <c r="O5" s="19"/>
      <c r="P5" s="19"/>
      <c r="Q5" s="19"/>
      <c r="R5" s="19"/>
    </row>
    <row r="6" spans="1:18" x14ac:dyDescent="0.25">
      <c r="A6" s="81"/>
      <c r="B6" s="81"/>
      <c r="C6" s="81"/>
      <c r="D6" s="81"/>
      <c r="E6" s="81"/>
      <c r="F6" s="81"/>
      <c r="G6" s="81"/>
      <c r="H6" s="81"/>
      <c r="I6" s="81"/>
      <c r="J6" s="81"/>
      <c r="K6" s="19"/>
      <c r="L6" s="19"/>
      <c r="M6" s="19"/>
      <c r="N6" s="19"/>
      <c r="O6" s="19"/>
      <c r="P6" s="19"/>
      <c r="Q6" s="19"/>
      <c r="R6" s="19"/>
    </row>
    <row r="7" spans="1:18" x14ac:dyDescent="0.25">
      <c r="A7" s="320" t="s">
        <v>161</v>
      </c>
      <c r="B7" s="320"/>
      <c r="C7" s="320"/>
      <c r="D7" s="320"/>
      <c r="E7" s="320"/>
      <c r="F7" s="320"/>
      <c r="G7" s="320"/>
      <c r="H7" s="320"/>
      <c r="I7" s="320"/>
      <c r="J7" s="320"/>
      <c r="K7" s="19"/>
      <c r="L7" s="19"/>
      <c r="M7" s="19"/>
      <c r="N7" s="19"/>
      <c r="O7" s="19"/>
      <c r="P7" s="19"/>
      <c r="Q7" s="19"/>
      <c r="R7" s="19"/>
    </row>
    <row r="8" spans="1:18" x14ac:dyDescent="0.25">
      <c r="A8" s="331" t="s">
        <v>239</v>
      </c>
      <c r="B8" s="331"/>
      <c r="C8" s="331"/>
      <c r="D8" s="331"/>
      <c r="E8" s="331"/>
      <c r="F8" s="331"/>
      <c r="G8" s="331"/>
      <c r="H8" s="331"/>
      <c r="I8" s="331"/>
      <c r="J8" s="331"/>
      <c r="K8" s="19"/>
      <c r="L8" s="19"/>
      <c r="M8" s="19"/>
      <c r="N8" s="19"/>
      <c r="O8" s="19"/>
      <c r="P8" s="19"/>
      <c r="Q8" s="19"/>
      <c r="R8" s="19"/>
    </row>
    <row r="9" spans="1:18" x14ac:dyDescent="0.25">
      <c r="A9" s="81"/>
      <c r="B9" s="81"/>
      <c r="C9" s="81"/>
      <c r="D9" s="81"/>
      <c r="E9" s="81"/>
      <c r="F9" s="81"/>
      <c r="G9" s="81"/>
      <c r="H9" s="81"/>
      <c r="I9" s="81"/>
      <c r="J9" s="81"/>
      <c r="K9" s="19"/>
      <c r="L9" s="19"/>
      <c r="M9" s="19"/>
      <c r="N9" s="19"/>
      <c r="O9" s="19"/>
      <c r="P9" s="19"/>
      <c r="Q9" s="19"/>
      <c r="R9" s="19"/>
    </row>
    <row r="10" spans="1:18" x14ac:dyDescent="0.25">
      <c r="A10" s="332" t="s">
        <v>162</v>
      </c>
      <c r="B10" s="332"/>
      <c r="C10" s="332"/>
      <c r="D10" s="332"/>
      <c r="E10" s="332"/>
      <c r="F10" s="332"/>
      <c r="G10" s="332"/>
      <c r="H10" s="332"/>
      <c r="I10" s="333">
        <v>1</v>
      </c>
      <c r="J10" s="333"/>
      <c r="K10" s="19"/>
      <c r="L10" s="19"/>
      <c r="M10" s="19"/>
      <c r="N10" s="19"/>
      <c r="O10" s="19"/>
      <c r="P10" s="19"/>
      <c r="Q10" s="19"/>
      <c r="R10" s="19"/>
    </row>
    <row r="11" spans="1:18" x14ac:dyDescent="0.25">
      <c r="A11" s="332" t="s">
        <v>163</v>
      </c>
      <c r="B11" s="332"/>
      <c r="C11" s="332"/>
      <c r="D11" s="332"/>
      <c r="E11" s="332"/>
      <c r="F11" s="332"/>
      <c r="G11" s="332"/>
      <c r="H11" s="332"/>
      <c r="I11" s="334">
        <v>2.01E-2</v>
      </c>
      <c r="J11" s="334"/>
      <c r="K11" s="19"/>
      <c r="L11" s="19"/>
      <c r="M11" s="19"/>
      <c r="N11" s="19"/>
      <c r="O11" s="19"/>
      <c r="P11" s="19"/>
      <c r="Q11" s="19"/>
      <c r="R11" s="19"/>
    </row>
    <row r="12" spans="1:18" x14ac:dyDescent="0.25">
      <c r="A12" s="82"/>
      <c r="B12" s="82"/>
      <c r="C12" s="82"/>
      <c r="D12" s="82"/>
      <c r="E12" s="82"/>
      <c r="F12" s="82"/>
      <c r="G12" s="82"/>
      <c r="H12" s="82"/>
      <c r="I12" s="82"/>
      <c r="J12" s="82"/>
      <c r="K12" s="19"/>
      <c r="L12" s="19"/>
      <c r="M12" s="19"/>
      <c r="N12" s="19"/>
      <c r="O12" s="19"/>
      <c r="P12" s="19"/>
      <c r="Q12" s="19"/>
      <c r="R12" s="19"/>
    </row>
    <row r="13" spans="1:18" x14ac:dyDescent="0.25">
      <c r="A13" s="319" t="s">
        <v>164</v>
      </c>
      <c r="B13" s="319"/>
      <c r="C13" s="319"/>
      <c r="D13" s="319"/>
      <c r="E13" s="319"/>
      <c r="F13" s="319"/>
      <c r="G13" s="319"/>
      <c r="H13" s="319"/>
      <c r="I13" s="319"/>
      <c r="J13" s="319"/>
      <c r="K13" s="19"/>
      <c r="L13" s="19"/>
      <c r="M13" s="19"/>
      <c r="N13" s="19"/>
      <c r="O13" s="19"/>
      <c r="P13" s="19"/>
      <c r="Q13" s="19"/>
      <c r="R13" s="19"/>
    </row>
    <row r="14" spans="1:18" x14ac:dyDescent="0.25">
      <c r="A14" s="79"/>
      <c r="B14" s="79"/>
      <c r="C14" s="79"/>
      <c r="D14" s="79"/>
      <c r="E14" s="79"/>
      <c r="F14" s="79"/>
      <c r="G14" s="79"/>
      <c r="H14" s="79"/>
      <c r="I14" s="79"/>
      <c r="J14" s="79"/>
      <c r="K14" s="19"/>
      <c r="L14" s="19"/>
      <c r="M14" s="19"/>
      <c r="N14" s="19"/>
      <c r="O14" s="19"/>
      <c r="P14" s="19"/>
      <c r="Q14" s="19"/>
      <c r="R14" s="19"/>
    </row>
    <row r="15" spans="1:18" x14ac:dyDescent="0.25">
      <c r="A15" s="320" t="s">
        <v>165</v>
      </c>
      <c r="B15" s="320"/>
      <c r="C15" s="320"/>
      <c r="D15" s="320"/>
      <c r="E15" s="320"/>
      <c r="F15" s="320"/>
      <c r="G15" s="320"/>
      <c r="H15" s="320"/>
      <c r="I15" s="320"/>
      <c r="J15" s="320"/>
      <c r="K15" s="19"/>
      <c r="L15" s="19"/>
      <c r="M15" s="19"/>
      <c r="N15" s="19"/>
      <c r="O15" s="19"/>
      <c r="P15" s="19"/>
      <c r="Q15" s="19"/>
      <c r="R15" s="19"/>
    </row>
    <row r="16" spans="1:18" x14ac:dyDescent="0.25">
      <c r="A16" s="321" t="s">
        <v>166</v>
      </c>
      <c r="B16" s="321"/>
      <c r="C16" s="321"/>
      <c r="D16" s="321"/>
      <c r="E16" s="321"/>
      <c r="F16" s="321"/>
      <c r="G16" s="321"/>
      <c r="H16" s="321"/>
      <c r="I16" s="321"/>
      <c r="J16" s="321"/>
      <c r="K16" s="19"/>
      <c r="L16" s="19"/>
      <c r="M16" s="19"/>
      <c r="N16" s="19"/>
      <c r="O16" s="19"/>
      <c r="P16" s="19"/>
      <c r="Q16" s="19"/>
      <c r="R16" s="19"/>
    </row>
    <row r="17" spans="1:18" x14ac:dyDescent="0.25">
      <c r="A17" s="79"/>
      <c r="B17" s="79"/>
      <c r="C17" s="79"/>
      <c r="D17" s="79"/>
      <c r="E17" s="79"/>
      <c r="F17" s="79"/>
      <c r="G17" s="79"/>
      <c r="H17" s="79"/>
      <c r="I17" s="79"/>
      <c r="J17" s="79"/>
      <c r="K17" s="19"/>
      <c r="L17" s="19"/>
      <c r="M17" s="19"/>
      <c r="N17" s="19"/>
      <c r="O17" s="19"/>
      <c r="P17" s="19"/>
      <c r="Q17" s="19"/>
      <c r="R17" s="19"/>
    </row>
    <row r="18" spans="1:18" x14ac:dyDescent="0.25">
      <c r="A18" s="318" t="s">
        <v>167</v>
      </c>
      <c r="B18" s="318"/>
      <c r="C18" s="318"/>
      <c r="D18" s="318"/>
      <c r="E18" s="318"/>
      <c r="F18" s="318"/>
      <c r="G18" s="318"/>
      <c r="H18" s="318"/>
      <c r="I18" s="318" t="s">
        <v>168</v>
      </c>
      <c r="J18" s="308" t="s">
        <v>169</v>
      </c>
      <c r="K18" s="19"/>
      <c r="L18" s="308" t="s">
        <v>170</v>
      </c>
      <c r="M18" s="308"/>
      <c r="N18" s="308"/>
      <c r="O18" s="318" t="s">
        <v>171</v>
      </c>
      <c r="P18" s="318" t="s">
        <v>172</v>
      </c>
      <c r="Q18" s="318" t="s">
        <v>173</v>
      </c>
      <c r="R18" s="19"/>
    </row>
    <row r="19" spans="1:18" x14ac:dyDescent="0.25">
      <c r="A19" s="318"/>
      <c r="B19" s="318"/>
      <c r="C19" s="318"/>
      <c r="D19" s="318"/>
      <c r="E19" s="318"/>
      <c r="F19" s="318"/>
      <c r="G19" s="318"/>
      <c r="H19" s="318"/>
      <c r="I19" s="318"/>
      <c r="J19" s="308"/>
      <c r="K19" s="19"/>
      <c r="L19" s="308"/>
      <c r="M19" s="308"/>
      <c r="N19" s="308"/>
      <c r="O19" s="318"/>
      <c r="P19" s="318"/>
      <c r="Q19" s="318"/>
      <c r="R19" s="19"/>
    </row>
    <row r="20" spans="1:18" x14ac:dyDescent="0.25">
      <c r="A20" s="317" t="s">
        <v>43</v>
      </c>
      <c r="B20" s="317"/>
      <c r="C20" s="317"/>
      <c r="D20" s="317"/>
      <c r="E20" s="317"/>
      <c r="F20" s="317"/>
      <c r="G20" s="317"/>
      <c r="H20" s="317"/>
      <c r="I20" s="83" t="s">
        <v>174</v>
      </c>
      <c r="J20" s="84">
        <v>3.7999999999999999E-2</v>
      </c>
      <c r="K20" s="19"/>
      <c r="L20" s="316" t="s">
        <v>175</v>
      </c>
      <c r="M20" s="316"/>
      <c r="N20" s="316"/>
      <c r="O20" s="21">
        <v>3.7999999999999999E-2</v>
      </c>
      <c r="P20" s="21">
        <v>4.0099999999999997E-2</v>
      </c>
      <c r="Q20" s="21">
        <v>4.6699999999999998E-2</v>
      </c>
      <c r="R20" s="19"/>
    </row>
    <row r="21" spans="1:18" x14ac:dyDescent="0.25">
      <c r="A21" s="317" t="s">
        <v>176</v>
      </c>
      <c r="B21" s="317"/>
      <c r="C21" s="317"/>
      <c r="D21" s="317"/>
      <c r="E21" s="317"/>
      <c r="F21" s="317"/>
      <c r="G21" s="317"/>
      <c r="H21" s="317"/>
      <c r="I21" s="83" t="s">
        <v>177</v>
      </c>
      <c r="J21" s="84">
        <v>3.2000000000000002E-3</v>
      </c>
      <c r="K21" s="19"/>
      <c r="L21" s="316" t="s">
        <v>175</v>
      </c>
      <c r="M21" s="316"/>
      <c r="N21" s="316"/>
      <c r="O21" s="21">
        <v>3.2000000000000002E-3</v>
      </c>
      <c r="P21" s="21">
        <v>4.0000000000000001E-3</v>
      </c>
      <c r="Q21" s="21">
        <v>7.4000000000000003E-3</v>
      </c>
      <c r="R21" s="19"/>
    </row>
    <row r="22" spans="1:18" x14ac:dyDescent="0.25">
      <c r="A22" s="317" t="s">
        <v>178</v>
      </c>
      <c r="B22" s="317"/>
      <c r="C22" s="317"/>
      <c r="D22" s="317"/>
      <c r="E22" s="317"/>
      <c r="F22" s="317"/>
      <c r="G22" s="317"/>
      <c r="H22" s="317"/>
      <c r="I22" s="83" t="s">
        <v>179</v>
      </c>
      <c r="J22" s="84">
        <v>5.0000000000000001E-3</v>
      </c>
      <c r="K22" s="19"/>
      <c r="L22" s="316" t="s">
        <v>175</v>
      </c>
      <c r="M22" s="316"/>
      <c r="N22" s="316"/>
      <c r="O22" s="21">
        <v>5.0000000000000001E-3</v>
      </c>
      <c r="P22" s="21">
        <v>5.5999999999999999E-3</v>
      </c>
      <c r="Q22" s="21">
        <v>9.7000000000000003E-3</v>
      </c>
      <c r="R22" s="19"/>
    </row>
    <row r="23" spans="1:18" x14ac:dyDescent="0.25">
      <c r="A23" s="317" t="s">
        <v>44</v>
      </c>
      <c r="B23" s="317"/>
      <c r="C23" s="317"/>
      <c r="D23" s="317"/>
      <c r="E23" s="317"/>
      <c r="F23" s="317"/>
      <c r="G23" s="317"/>
      <c r="H23" s="317"/>
      <c r="I23" s="83" t="s">
        <v>180</v>
      </c>
      <c r="J23" s="84">
        <v>1.0200000000000001E-2</v>
      </c>
      <c r="K23" s="19"/>
      <c r="L23" s="221" t="s">
        <v>175</v>
      </c>
      <c r="M23" s="221"/>
      <c r="N23" s="221"/>
      <c r="O23" s="21">
        <v>1.0200000000000001E-2</v>
      </c>
      <c r="P23" s="21">
        <v>1.11E-2</v>
      </c>
      <c r="Q23" s="21">
        <v>1.21E-2</v>
      </c>
      <c r="R23" s="19"/>
    </row>
    <row r="24" spans="1:18" x14ac:dyDescent="0.25">
      <c r="A24" s="317" t="s">
        <v>45</v>
      </c>
      <c r="B24" s="317"/>
      <c r="C24" s="317"/>
      <c r="D24" s="317"/>
      <c r="E24" s="317"/>
      <c r="F24" s="317"/>
      <c r="G24" s="317"/>
      <c r="H24" s="317"/>
      <c r="I24" s="83" t="s">
        <v>107</v>
      </c>
      <c r="J24" s="84">
        <v>7.2999999999999995E-2</v>
      </c>
      <c r="K24" s="19"/>
      <c r="L24" s="316" t="s">
        <v>175</v>
      </c>
      <c r="M24" s="316"/>
      <c r="N24" s="316"/>
      <c r="O24" s="21">
        <v>6.6400000000000001E-2</v>
      </c>
      <c r="P24" s="21">
        <v>7.2999999999999995E-2</v>
      </c>
      <c r="Q24" s="21">
        <v>8.6900000000000005E-2</v>
      </c>
      <c r="R24" s="19"/>
    </row>
    <row r="25" spans="1:18" x14ac:dyDescent="0.25">
      <c r="A25" s="317" t="s">
        <v>181</v>
      </c>
      <c r="B25" s="317"/>
      <c r="C25" s="317"/>
      <c r="D25" s="317"/>
      <c r="E25" s="317"/>
      <c r="F25" s="317"/>
      <c r="G25" s="317"/>
      <c r="H25" s="317"/>
      <c r="I25" s="83" t="s">
        <v>182</v>
      </c>
      <c r="J25" s="84">
        <v>3.6499999999999998E-2</v>
      </c>
      <c r="K25" s="19"/>
      <c r="L25" s="316" t="s">
        <v>175</v>
      </c>
      <c r="M25" s="316"/>
      <c r="N25" s="316"/>
      <c r="O25" s="21">
        <v>3.6499999999999998E-2</v>
      </c>
      <c r="P25" s="21">
        <v>3.6499999999999998E-2</v>
      </c>
      <c r="Q25" s="21">
        <v>3.6499999999999998E-2</v>
      </c>
      <c r="R25" s="19"/>
    </row>
    <row r="26" spans="1:18" x14ac:dyDescent="0.25">
      <c r="A26" s="317" t="s">
        <v>183</v>
      </c>
      <c r="B26" s="317"/>
      <c r="C26" s="317"/>
      <c r="D26" s="317"/>
      <c r="E26" s="317"/>
      <c r="F26" s="317"/>
      <c r="G26" s="317"/>
      <c r="H26" s="317"/>
      <c r="I26" s="83" t="s">
        <v>184</v>
      </c>
      <c r="J26" s="21">
        <f>I11*I10</f>
        <v>2.01E-2</v>
      </c>
      <c r="K26" s="19"/>
      <c r="L26" s="316" t="s">
        <v>175</v>
      </c>
      <c r="M26" s="316"/>
      <c r="N26" s="316"/>
      <c r="O26" s="21">
        <v>0</v>
      </c>
      <c r="P26" s="21">
        <v>2.5000000000000001E-2</v>
      </c>
      <c r="Q26" s="21">
        <v>0.05</v>
      </c>
      <c r="R26" s="19"/>
    </row>
    <row r="27" spans="1:18" x14ac:dyDescent="0.25">
      <c r="A27" s="317" t="s">
        <v>185</v>
      </c>
      <c r="B27" s="317"/>
      <c r="C27" s="317"/>
      <c r="D27" s="317"/>
      <c r="E27" s="317"/>
      <c r="F27" s="317"/>
      <c r="G27" s="317"/>
      <c r="H27" s="317"/>
      <c r="I27" s="83" t="s">
        <v>186</v>
      </c>
      <c r="J27" s="21">
        <v>0</v>
      </c>
      <c r="K27" s="19"/>
      <c r="L27" s="316" t="s">
        <v>175</v>
      </c>
      <c r="M27" s="316"/>
      <c r="N27" s="316"/>
      <c r="O27" s="23">
        <v>0</v>
      </c>
      <c r="P27" s="23">
        <v>4.4999999999999998E-2</v>
      </c>
      <c r="Q27" s="23">
        <v>4.4999999999999998E-2</v>
      </c>
      <c r="R27" s="19"/>
    </row>
    <row r="28" spans="1:18" x14ac:dyDescent="0.25">
      <c r="A28" s="307" t="s">
        <v>187</v>
      </c>
      <c r="B28" s="307"/>
      <c r="C28" s="307"/>
      <c r="D28" s="307"/>
      <c r="E28" s="307"/>
      <c r="F28" s="307"/>
      <c r="G28" s="307"/>
      <c r="H28" s="307"/>
      <c r="I28" s="86" t="s">
        <v>188</v>
      </c>
      <c r="J28" s="87">
        <f>ROUND((1+$J$20+$J$21+$J$22)*(1+$J$23)*(1+$J$24)/(1-$J$25-$J$26) - 1,4)</f>
        <v>0.2021</v>
      </c>
      <c r="K28" s="19"/>
      <c r="L28" s="308" t="s">
        <v>189</v>
      </c>
      <c r="M28" s="308"/>
      <c r="N28" s="308"/>
      <c r="O28" s="21">
        <v>0.19600000000000001</v>
      </c>
      <c r="P28" s="21">
        <v>0.2097</v>
      </c>
      <c r="Q28" s="21">
        <v>0.24229999999999999</v>
      </c>
      <c r="R28" s="19"/>
    </row>
    <row r="29" spans="1:18" x14ac:dyDescent="0.25">
      <c r="A29" s="309" t="s">
        <v>190</v>
      </c>
      <c r="B29" s="309"/>
      <c r="C29" s="309"/>
      <c r="D29" s="309"/>
      <c r="E29" s="309"/>
      <c r="F29" s="309"/>
      <c r="G29" s="309"/>
      <c r="H29" s="309"/>
      <c r="I29" s="88"/>
      <c r="J29" s="87"/>
      <c r="K29" s="19"/>
      <c r="L29" s="19"/>
      <c r="M29" s="19"/>
      <c r="N29" s="19"/>
      <c r="O29" s="19"/>
      <c r="P29" s="19"/>
      <c r="Q29" s="19"/>
      <c r="R29" s="19"/>
    </row>
    <row r="30" spans="1:18" x14ac:dyDescent="0.25">
      <c r="A30" s="79"/>
      <c r="B30" s="79"/>
      <c r="C30" s="79"/>
      <c r="D30" s="79"/>
      <c r="E30" s="79"/>
      <c r="F30" s="79"/>
      <c r="G30" s="79"/>
      <c r="H30" s="79"/>
      <c r="I30" s="79"/>
      <c r="J30" s="79"/>
      <c r="K30" s="19"/>
      <c r="L30" s="19"/>
      <c r="M30" s="19"/>
      <c r="N30" s="19"/>
      <c r="O30" s="19"/>
      <c r="P30" s="19"/>
      <c r="Q30" s="19"/>
      <c r="R30" s="19"/>
    </row>
    <row r="31" spans="1:18" x14ac:dyDescent="0.25">
      <c r="A31" s="89" t="s">
        <v>119</v>
      </c>
      <c r="B31" s="310" t="s">
        <v>119</v>
      </c>
      <c r="C31" s="310"/>
      <c r="D31" s="310"/>
      <c r="E31" s="310"/>
      <c r="F31" s="310"/>
      <c r="G31" s="310"/>
      <c r="H31" s="310"/>
      <c r="I31" s="310"/>
      <c r="J31" s="310"/>
      <c r="K31" s="19"/>
      <c r="L31" s="19"/>
      <c r="M31" s="19"/>
      <c r="N31" s="19"/>
      <c r="O31" s="19"/>
      <c r="P31" s="19"/>
      <c r="Q31" s="19"/>
      <c r="R31" s="19"/>
    </row>
    <row r="32" spans="1:18" x14ac:dyDescent="0.25">
      <c r="A32" s="79"/>
      <c r="B32" s="79"/>
      <c r="C32" s="79"/>
      <c r="D32" s="79"/>
      <c r="E32" s="79"/>
      <c r="F32" s="79"/>
      <c r="G32" s="79"/>
      <c r="H32" s="79"/>
      <c r="I32" s="79"/>
      <c r="J32" s="79"/>
      <c r="K32" s="19"/>
      <c r="L32" s="19"/>
      <c r="M32" s="19"/>
      <c r="N32" s="19"/>
      <c r="O32" s="19"/>
      <c r="P32" s="19"/>
      <c r="Q32" s="19"/>
      <c r="R32" s="19"/>
    </row>
    <row r="33" spans="1:18" x14ac:dyDescent="0.25">
      <c r="A33" s="311" t="s">
        <v>191</v>
      </c>
      <c r="B33" s="311"/>
      <c r="C33" s="311"/>
      <c r="D33" s="311"/>
      <c r="E33" s="311"/>
      <c r="F33" s="311"/>
      <c r="G33" s="311"/>
      <c r="H33" s="311"/>
      <c r="I33" s="311"/>
      <c r="J33" s="311"/>
      <c r="K33" s="19"/>
      <c r="L33" s="19"/>
      <c r="M33" s="19"/>
      <c r="N33" s="19"/>
      <c r="O33" s="19"/>
      <c r="P33" s="19"/>
      <c r="Q33" s="19"/>
      <c r="R33" s="19"/>
    </row>
    <row r="34" spans="1:18" x14ac:dyDescent="0.25">
      <c r="A34" s="90"/>
      <c r="B34" s="90"/>
      <c r="C34" s="90"/>
      <c r="D34" s="312" t="s">
        <v>192</v>
      </c>
      <c r="E34" s="313" t="s">
        <v>193</v>
      </c>
      <c r="F34" s="313"/>
      <c r="G34" s="313"/>
      <c r="H34" s="314" t="s">
        <v>194</v>
      </c>
      <c r="I34" s="90"/>
      <c r="J34" s="90"/>
      <c r="K34" s="19"/>
      <c r="L34" s="19"/>
      <c r="M34" s="19"/>
      <c r="N34" s="19"/>
      <c r="O34" s="19"/>
      <c r="P34" s="19"/>
      <c r="Q34" s="19"/>
      <c r="R34" s="19"/>
    </row>
    <row r="35" spans="1:18" x14ac:dyDescent="0.25">
      <c r="A35" s="90"/>
      <c r="B35" s="90"/>
      <c r="C35" s="90"/>
      <c r="D35" s="312"/>
      <c r="E35" s="315" t="s">
        <v>195</v>
      </c>
      <c r="F35" s="315"/>
      <c r="G35" s="315"/>
      <c r="H35" s="314"/>
      <c r="I35" s="90"/>
      <c r="J35" s="90"/>
      <c r="K35" s="19"/>
      <c r="L35" s="19"/>
      <c r="M35" s="19"/>
      <c r="N35" s="19"/>
      <c r="O35" s="19"/>
      <c r="P35" s="19"/>
      <c r="Q35" s="19"/>
      <c r="R35" s="19"/>
    </row>
    <row r="36" spans="1:18" ht="9.75" customHeight="1" x14ac:dyDescent="0.25">
      <c r="A36" s="91"/>
      <c r="B36" s="91"/>
      <c r="C36" s="91"/>
      <c r="D36" s="91"/>
      <c r="E36" s="91"/>
      <c r="F36" s="91"/>
      <c r="G36" s="91"/>
      <c r="H36" s="91"/>
      <c r="I36" s="91"/>
      <c r="J36" s="91"/>
      <c r="K36" s="19"/>
      <c r="L36" s="19"/>
      <c r="M36" s="19"/>
      <c r="N36" s="19"/>
      <c r="O36" s="19"/>
      <c r="P36" s="19"/>
      <c r="Q36" s="19"/>
      <c r="R36" s="19"/>
    </row>
    <row r="37" spans="1:18" ht="25.5" customHeight="1" x14ac:dyDescent="0.25">
      <c r="A37" s="303" t="s">
        <v>196</v>
      </c>
      <c r="B37" s="304"/>
      <c r="C37" s="304"/>
      <c r="D37" s="304"/>
      <c r="E37" s="304"/>
      <c r="F37" s="304"/>
      <c r="G37" s="304"/>
      <c r="H37" s="304"/>
      <c r="I37" s="305"/>
      <c r="J37" s="92">
        <f>I11</f>
        <v>2.01E-2</v>
      </c>
      <c r="K37" s="19"/>
      <c r="L37" s="19"/>
      <c r="M37" s="19"/>
      <c r="N37" s="19"/>
      <c r="O37" s="19"/>
      <c r="P37" s="19"/>
      <c r="Q37" s="19"/>
      <c r="R37" s="19"/>
    </row>
    <row r="38" spans="1:18" ht="27" customHeight="1" x14ac:dyDescent="0.25">
      <c r="A38" s="303" t="s">
        <v>197</v>
      </c>
      <c r="B38" s="304"/>
      <c r="C38" s="304"/>
      <c r="D38" s="304"/>
      <c r="E38" s="304"/>
      <c r="F38" s="304"/>
      <c r="G38" s="304"/>
      <c r="H38" s="304"/>
      <c r="I38" s="305"/>
      <c r="J38" s="93" t="s">
        <v>198</v>
      </c>
      <c r="K38" s="19"/>
      <c r="L38" s="19"/>
      <c r="M38" s="19"/>
      <c r="N38" s="19"/>
      <c r="O38" s="19"/>
      <c r="P38" s="19"/>
      <c r="Q38" s="19"/>
      <c r="R38" s="19"/>
    </row>
    <row r="39" spans="1:18" x14ac:dyDescent="0.25">
      <c r="A39" s="79"/>
      <c r="B39" s="79"/>
      <c r="C39" s="79"/>
      <c r="D39" s="79"/>
      <c r="E39" s="79"/>
      <c r="F39" s="79"/>
      <c r="G39" s="79"/>
      <c r="H39" s="79"/>
      <c r="I39" s="79"/>
      <c r="J39" s="79"/>
      <c r="K39" s="19"/>
      <c r="L39" s="19"/>
      <c r="M39" s="19"/>
      <c r="N39" s="19"/>
      <c r="O39" s="19"/>
      <c r="P39" s="19"/>
      <c r="Q39" s="19"/>
      <c r="R39" s="19"/>
    </row>
    <row r="40" spans="1:18" x14ac:dyDescent="0.25">
      <c r="A40" s="79" t="s">
        <v>199</v>
      </c>
      <c r="B40" s="79"/>
      <c r="C40" s="79"/>
      <c r="D40" s="79"/>
      <c r="E40" s="79"/>
      <c r="F40" s="79"/>
      <c r="G40" s="79"/>
      <c r="H40" s="79"/>
      <c r="I40" s="79"/>
      <c r="J40" s="79"/>
      <c r="K40" s="19"/>
      <c r="L40" s="19"/>
      <c r="M40" s="19"/>
      <c r="N40" s="19"/>
      <c r="O40" s="19"/>
      <c r="P40" s="19"/>
      <c r="Q40" s="19"/>
      <c r="R40" s="19"/>
    </row>
    <row r="41" spans="1:18" x14ac:dyDescent="0.25">
      <c r="A41" s="306"/>
      <c r="B41" s="306"/>
      <c r="C41" s="306"/>
      <c r="D41" s="306"/>
      <c r="E41" s="306"/>
      <c r="F41" s="306"/>
      <c r="G41" s="306"/>
      <c r="H41" s="306"/>
      <c r="I41" s="306"/>
      <c r="J41" s="306"/>
      <c r="K41" s="19"/>
      <c r="L41" s="19"/>
      <c r="M41" s="19"/>
      <c r="N41" s="19"/>
      <c r="O41" s="19"/>
      <c r="P41" s="19"/>
      <c r="Q41" s="19"/>
      <c r="R41" s="19"/>
    </row>
    <row r="42" spans="1:18" x14ac:dyDescent="0.25">
      <c r="A42" s="79"/>
      <c r="B42" s="79"/>
      <c r="C42" s="79"/>
      <c r="D42" s="79"/>
      <c r="E42" s="79"/>
      <c r="F42" s="79"/>
      <c r="G42" s="79"/>
      <c r="H42" s="79"/>
      <c r="I42" s="79"/>
      <c r="J42" s="79"/>
      <c r="K42" s="19"/>
      <c r="L42" s="19"/>
      <c r="M42" s="19"/>
      <c r="N42" s="19"/>
      <c r="O42" s="19"/>
      <c r="P42" s="19"/>
      <c r="Q42" s="19"/>
      <c r="R42" s="19"/>
    </row>
    <row r="43" spans="1:18" x14ac:dyDescent="0.25">
      <c r="A43" s="79"/>
      <c r="B43" s="79"/>
      <c r="C43" s="79"/>
      <c r="D43" s="79"/>
      <c r="E43" s="79"/>
      <c r="F43" s="79"/>
      <c r="G43" s="79"/>
      <c r="H43" s="79"/>
      <c r="I43" s="79"/>
      <c r="J43" s="79"/>
      <c r="K43" s="19"/>
      <c r="L43" s="19"/>
      <c r="M43" s="19"/>
      <c r="N43" s="19"/>
      <c r="O43" s="19"/>
      <c r="P43" s="19"/>
      <c r="Q43" s="19"/>
      <c r="R43" s="19"/>
    </row>
    <row r="44" spans="1:18" x14ac:dyDescent="0.3">
      <c r="F44" s="154" t="s">
        <v>274</v>
      </c>
      <c r="G44" s="154"/>
      <c r="H44" s="154"/>
      <c r="I44" s="154"/>
    </row>
    <row r="45" spans="1:18" x14ac:dyDescent="0.3">
      <c r="F45" s="255" t="s">
        <v>270</v>
      </c>
      <c r="G45" s="255"/>
      <c r="H45" s="255"/>
      <c r="I45" s="255"/>
    </row>
    <row r="46" spans="1:18" x14ac:dyDescent="0.3">
      <c r="F46" s="255" t="s">
        <v>275</v>
      </c>
      <c r="G46" s="256"/>
      <c r="H46" s="256"/>
      <c r="I46" s="256"/>
    </row>
    <row r="50" spans="6:9" x14ac:dyDescent="0.2">
      <c r="F50" s="33" t="s">
        <v>273</v>
      </c>
      <c r="G50" s="33"/>
      <c r="H50" s="33"/>
      <c r="I50" s="33"/>
    </row>
    <row r="51" spans="6:9" x14ac:dyDescent="0.2">
      <c r="F51" s="250" t="s">
        <v>271</v>
      </c>
      <c r="G51" s="250"/>
      <c r="H51" s="250"/>
      <c r="I51" s="250"/>
    </row>
    <row r="52" spans="6:9" x14ac:dyDescent="0.2">
      <c r="F52" s="251" t="s">
        <v>272</v>
      </c>
      <c r="G52" s="251"/>
      <c r="H52" s="251"/>
      <c r="I52" s="251"/>
    </row>
  </sheetData>
  <mergeCells count="55">
    <mergeCell ref="F52:I52"/>
    <mergeCell ref="F51:I51"/>
    <mergeCell ref="A5:B5"/>
    <mergeCell ref="C5:D5"/>
    <mergeCell ref="E5:J5"/>
    <mergeCell ref="F45:I45"/>
    <mergeCell ref="F46:I46"/>
    <mergeCell ref="A7:J7"/>
    <mergeCell ref="A8:J8"/>
    <mergeCell ref="A10:H10"/>
    <mergeCell ref="I10:J10"/>
    <mergeCell ref="A11:H11"/>
    <mergeCell ref="I11:J11"/>
    <mergeCell ref="A24:H24"/>
    <mergeCell ref="A25:H25"/>
    <mergeCell ref="A37:I37"/>
    <mergeCell ref="I1:J1"/>
    <mergeCell ref="I2:J2"/>
    <mergeCell ref="A4:B4"/>
    <mergeCell ref="C4:D4"/>
    <mergeCell ref="E4:J4"/>
    <mergeCell ref="Q18:Q19"/>
    <mergeCell ref="A20:H20"/>
    <mergeCell ref="L20:N20"/>
    <mergeCell ref="A13:J13"/>
    <mergeCell ref="A15:J15"/>
    <mergeCell ref="A16:J16"/>
    <mergeCell ref="A18:H19"/>
    <mergeCell ref="I18:I19"/>
    <mergeCell ref="J18:J19"/>
    <mergeCell ref="L24:N24"/>
    <mergeCell ref="L18:N19"/>
    <mergeCell ref="O18:O19"/>
    <mergeCell ref="P18:P19"/>
    <mergeCell ref="A21:H21"/>
    <mergeCell ref="L21:N21"/>
    <mergeCell ref="A22:H22"/>
    <mergeCell ref="L22:N22"/>
    <mergeCell ref="A23:H23"/>
    <mergeCell ref="L25:N25"/>
    <mergeCell ref="A26:H26"/>
    <mergeCell ref="L26:N26"/>
    <mergeCell ref="A27:H27"/>
    <mergeCell ref="L27:N27"/>
    <mergeCell ref="A38:I38"/>
    <mergeCell ref="A41:J41"/>
    <mergeCell ref="A28:H28"/>
    <mergeCell ref="L28:N28"/>
    <mergeCell ref="A29:H29"/>
    <mergeCell ref="B31:J31"/>
    <mergeCell ref="A33:J33"/>
    <mergeCell ref="D34:D35"/>
    <mergeCell ref="E34:G34"/>
    <mergeCell ref="H34:H35"/>
    <mergeCell ref="E35:G35"/>
  </mergeCells>
  <conditionalFormatting sqref="A29:I29">
    <cfRule type="expression" dxfId="7" priority="1" stopIfTrue="1">
      <formula>DESONERACAO="não"</formula>
    </cfRule>
  </conditionalFormatting>
  <conditionalFormatting sqref="L28:N28">
    <cfRule type="expression" dxfId="6" priority="2" stopIfTrue="1">
      <formula>AND(L28&lt;&gt;"OK",L28&lt;&gt;"-",L28&lt;&gt;"")</formula>
    </cfRule>
    <cfRule type="cellIs" dxfId="5" priority="3" stopIfTrue="1" operator="equal">
      <formula>"OK"</formula>
    </cfRule>
  </conditionalFormatting>
  <conditionalFormatting sqref="J28:J29">
    <cfRule type="expression" dxfId="4" priority="4" stopIfTrue="1">
      <formula>DESONERACAO="não"</formula>
    </cfRule>
  </conditionalFormatting>
  <dataValidations count="5">
    <dataValidation type="decimal" allowBlank="1" showErrorMessage="1" errorTitle="Erro de valores" error="Digite um valor maior do que 0." sqref="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xr:uid="{FB8F3124-2946-406C-AE00-3C71C3CD6FBF}">
      <formula1>0</formula1>
      <formula2>1</formula2>
    </dataValidation>
    <dataValidation operator="greaterThanOrEqual" allowBlank="1" showErrorMessage="1" errorTitle="Erro de valores" error="Digite um valor igual a 0% ou 2%."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xr:uid="{B7CB2CE5-0DB5-4B42-9AFB-A275901F8D50}">
      <formula1>0</formula1>
      <formula2>0</formula2>
    </dataValidation>
    <dataValidation type="decimal" operator="greaterThanOrEqual" allowBlank="1" showInputMessage="1" showErrorMessage="1" errorTitle="Valor não permitido" error="Digite um percentual entre 0% e 100%." promptTitle="Valores comuns:" prompt="Normalmente entre 2 e 5%."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65547:J65547 JE65547:JF65547 TA65547:TB65547 ACW65547:ACX65547 AMS65547:AMT65547 AWO65547:AWP65547 BGK65547:BGL65547 BQG65547:BQH65547 CAC65547:CAD65547 CJY65547:CJZ65547 CTU65547:CTV65547 DDQ65547:DDR65547 DNM65547:DNN65547 DXI65547:DXJ65547 EHE65547:EHF65547 ERA65547:ERB65547 FAW65547:FAX65547 FKS65547:FKT65547 FUO65547:FUP65547 GEK65547:GEL65547 GOG65547:GOH65547 GYC65547:GYD65547 HHY65547:HHZ65547 HRU65547:HRV65547 IBQ65547:IBR65547 ILM65547:ILN65547 IVI65547:IVJ65547 JFE65547:JFF65547 JPA65547:JPB65547 JYW65547:JYX65547 KIS65547:KIT65547 KSO65547:KSP65547 LCK65547:LCL65547 LMG65547:LMH65547 LWC65547:LWD65547 MFY65547:MFZ65547 MPU65547:MPV65547 MZQ65547:MZR65547 NJM65547:NJN65547 NTI65547:NTJ65547 ODE65547:ODF65547 ONA65547:ONB65547 OWW65547:OWX65547 PGS65547:PGT65547 PQO65547:PQP65547 QAK65547:QAL65547 QKG65547:QKH65547 QUC65547:QUD65547 RDY65547:RDZ65547 RNU65547:RNV65547 RXQ65547:RXR65547 SHM65547:SHN65547 SRI65547:SRJ65547 TBE65547:TBF65547 TLA65547:TLB65547 TUW65547:TUX65547 UES65547:UET65547 UOO65547:UOP65547 UYK65547:UYL65547 VIG65547:VIH65547 VSC65547:VSD65547 WBY65547:WBZ65547 WLU65547:WLV65547 WVQ65547:WVR65547 I131083:J131083 JE131083:JF131083 TA131083:TB131083 ACW131083:ACX131083 AMS131083:AMT131083 AWO131083:AWP131083 BGK131083:BGL131083 BQG131083:BQH131083 CAC131083:CAD131083 CJY131083:CJZ131083 CTU131083:CTV131083 DDQ131083:DDR131083 DNM131083:DNN131083 DXI131083:DXJ131083 EHE131083:EHF131083 ERA131083:ERB131083 FAW131083:FAX131083 FKS131083:FKT131083 FUO131083:FUP131083 GEK131083:GEL131083 GOG131083:GOH131083 GYC131083:GYD131083 HHY131083:HHZ131083 HRU131083:HRV131083 IBQ131083:IBR131083 ILM131083:ILN131083 IVI131083:IVJ131083 JFE131083:JFF131083 JPA131083:JPB131083 JYW131083:JYX131083 KIS131083:KIT131083 KSO131083:KSP131083 LCK131083:LCL131083 LMG131083:LMH131083 LWC131083:LWD131083 MFY131083:MFZ131083 MPU131083:MPV131083 MZQ131083:MZR131083 NJM131083:NJN131083 NTI131083:NTJ131083 ODE131083:ODF131083 ONA131083:ONB131083 OWW131083:OWX131083 PGS131083:PGT131083 PQO131083:PQP131083 QAK131083:QAL131083 QKG131083:QKH131083 QUC131083:QUD131083 RDY131083:RDZ131083 RNU131083:RNV131083 RXQ131083:RXR131083 SHM131083:SHN131083 SRI131083:SRJ131083 TBE131083:TBF131083 TLA131083:TLB131083 TUW131083:TUX131083 UES131083:UET131083 UOO131083:UOP131083 UYK131083:UYL131083 VIG131083:VIH131083 VSC131083:VSD131083 WBY131083:WBZ131083 WLU131083:WLV131083 WVQ131083:WVR131083 I196619:J196619 JE196619:JF196619 TA196619:TB196619 ACW196619:ACX196619 AMS196619:AMT196619 AWO196619:AWP196619 BGK196619:BGL196619 BQG196619:BQH196619 CAC196619:CAD196619 CJY196619:CJZ196619 CTU196619:CTV196619 DDQ196619:DDR196619 DNM196619:DNN196619 DXI196619:DXJ196619 EHE196619:EHF196619 ERA196619:ERB196619 FAW196619:FAX196619 FKS196619:FKT196619 FUO196619:FUP196619 GEK196619:GEL196619 GOG196619:GOH196619 GYC196619:GYD196619 HHY196619:HHZ196619 HRU196619:HRV196619 IBQ196619:IBR196619 ILM196619:ILN196619 IVI196619:IVJ196619 JFE196619:JFF196619 JPA196619:JPB196619 JYW196619:JYX196619 KIS196619:KIT196619 KSO196619:KSP196619 LCK196619:LCL196619 LMG196619:LMH196619 LWC196619:LWD196619 MFY196619:MFZ196619 MPU196619:MPV196619 MZQ196619:MZR196619 NJM196619:NJN196619 NTI196619:NTJ196619 ODE196619:ODF196619 ONA196619:ONB196619 OWW196619:OWX196619 PGS196619:PGT196619 PQO196619:PQP196619 QAK196619:QAL196619 QKG196619:QKH196619 QUC196619:QUD196619 RDY196619:RDZ196619 RNU196619:RNV196619 RXQ196619:RXR196619 SHM196619:SHN196619 SRI196619:SRJ196619 TBE196619:TBF196619 TLA196619:TLB196619 TUW196619:TUX196619 UES196619:UET196619 UOO196619:UOP196619 UYK196619:UYL196619 VIG196619:VIH196619 VSC196619:VSD196619 WBY196619:WBZ196619 WLU196619:WLV196619 WVQ196619:WVR196619 I262155:J262155 JE262155:JF262155 TA262155:TB262155 ACW262155:ACX262155 AMS262155:AMT262155 AWO262155:AWP262155 BGK262155:BGL262155 BQG262155:BQH262155 CAC262155:CAD262155 CJY262155:CJZ262155 CTU262155:CTV262155 DDQ262155:DDR262155 DNM262155:DNN262155 DXI262155:DXJ262155 EHE262155:EHF262155 ERA262155:ERB262155 FAW262155:FAX262155 FKS262155:FKT262155 FUO262155:FUP262155 GEK262155:GEL262155 GOG262155:GOH262155 GYC262155:GYD262155 HHY262155:HHZ262155 HRU262155:HRV262155 IBQ262155:IBR262155 ILM262155:ILN262155 IVI262155:IVJ262155 JFE262155:JFF262155 JPA262155:JPB262155 JYW262155:JYX262155 KIS262155:KIT262155 KSO262155:KSP262155 LCK262155:LCL262155 LMG262155:LMH262155 LWC262155:LWD262155 MFY262155:MFZ262155 MPU262155:MPV262155 MZQ262155:MZR262155 NJM262155:NJN262155 NTI262155:NTJ262155 ODE262155:ODF262155 ONA262155:ONB262155 OWW262155:OWX262155 PGS262155:PGT262155 PQO262155:PQP262155 QAK262155:QAL262155 QKG262155:QKH262155 QUC262155:QUD262155 RDY262155:RDZ262155 RNU262155:RNV262155 RXQ262155:RXR262155 SHM262155:SHN262155 SRI262155:SRJ262155 TBE262155:TBF262155 TLA262155:TLB262155 TUW262155:TUX262155 UES262155:UET262155 UOO262155:UOP262155 UYK262155:UYL262155 VIG262155:VIH262155 VSC262155:VSD262155 WBY262155:WBZ262155 WLU262155:WLV262155 WVQ262155:WVR262155 I327691:J327691 JE327691:JF327691 TA327691:TB327691 ACW327691:ACX327691 AMS327691:AMT327691 AWO327691:AWP327691 BGK327691:BGL327691 BQG327691:BQH327691 CAC327691:CAD327691 CJY327691:CJZ327691 CTU327691:CTV327691 DDQ327691:DDR327691 DNM327691:DNN327691 DXI327691:DXJ327691 EHE327691:EHF327691 ERA327691:ERB327691 FAW327691:FAX327691 FKS327691:FKT327691 FUO327691:FUP327691 GEK327691:GEL327691 GOG327691:GOH327691 GYC327691:GYD327691 HHY327691:HHZ327691 HRU327691:HRV327691 IBQ327691:IBR327691 ILM327691:ILN327691 IVI327691:IVJ327691 JFE327691:JFF327691 JPA327691:JPB327691 JYW327691:JYX327691 KIS327691:KIT327691 KSO327691:KSP327691 LCK327691:LCL327691 LMG327691:LMH327691 LWC327691:LWD327691 MFY327691:MFZ327691 MPU327691:MPV327691 MZQ327691:MZR327691 NJM327691:NJN327691 NTI327691:NTJ327691 ODE327691:ODF327691 ONA327691:ONB327691 OWW327691:OWX327691 PGS327691:PGT327691 PQO327691:PQP327691 QAK327691:QAL327691 QKG327691:QKH327691 QUC327691:QUD327691 RDY327691:RDZ327691 RNU327691:RNV327691 RXQ327691:RXR327691 SHM327691:SHN327691 SRI327691:SRJ327691 TBE327691:TBF327691 TLA327691:TLB327691 TUW327691:TUX327691 UES327691:UET327691 UOO327691:UOP327691 UYK327691:UYL327691 VIG327691:VIH327691 VSC327691:VSD327691 WBY327691:WBZ327691 WLU327691:WLV327691 WVQ327691:WVR327691 I393227:J393227 JE393227:JF393227 TA393227:TB393227 ACW393227:ACX393227 AMS393227:AMT393227 AWO393227:AWP393227 BGK393227:BGL393227 BQG393227:BQH393227 CAC393227:CAD393227 CJY393227:CJZ393227 CTU393227:CTV393227 DDQ393227:DDR393227 DNM393227:DNN393227 DXI393227:DXJ393227 EHE393227:EHF393227 ERA393227:ERB393227 FAW393227:FAX393227 FKS393227:FKT393227 FUO393227:FUP393227 GEK393227:GEL393227 GOG393227:GOH393227 GYC393227:GYD393227 HHY393227:HHZ393227 HRU393227:HRV393227 IBQ393227:IBR393227 ILM393227:ILN393227 IVI393227:IVJ393227 JFE393227:JFF393227 JPA393227:JPB393227 JYW393227:JYX393227 KIS393227:KIT393227 KSO393227:KSP393227 LCK393227:LCL393227 LMG393227:LMH393227 LWC393227:LWD393227 MFY393227:MFZ393227 MPU393227:MPV393227 MZQ393227:MZR393227 NJM393227:NJN393227 NTI393227:NTJ393227 ODE393227:ODF393227 ONA393227:ONB393227 OWW393227:OWX393227 PGS393227:PGT393227 PQO393227:PQP393227 QAK393227:QAL393227 QKG393227:QKH393227 QUC393227:QUD393227 RDY393227:RDZ393227 RNU393227:RNV393227 RXQ393227:RXR393227 SHM393227:SHN393227 SRI393227:SRJ393227 TBE393227:TBF393227 TLA393227:TLB393227 TUW393227:TUX393227 UES393227:UET393227 UOO393227:UOP393227 UYK393227:UYL393227 VIG393227:VIH393227 VSC393227:VSD393227 WBY393227:WBZ393227 WLU393227:WLV393227 WVQ393227:WVR393227 I458763:J458763 JE458763:JF458763 TA458763:TB458763 ACW458763:ACX458763 AMS458763:AMT458763 AWO458763:AWP458763 BGK458763:BGL458763 BQG458763:BQH458763 CAC458763:CAD458763 CJY458763:CJZ458763 CTU458763:CTV458763 DDQ458763:DDR458763 DNM458763:DNN458763 DXI458763:DXJ458763 EHE458763:EHF458763 ERA458763:ERB458763 FAW458763:FAX458763 FKS458763:FKT458763 FUO458763:FUP458763 GEK458763:GEL458763 GOG458763:GOH458763 GYC458763:GYD458763 HHY458763:HHZ458763 HRU458763:HRV458763 IBQ458763:IBR458763 ILM458763:ILN458763 IVI458763:IVJ458763 JFE458763:JFF458763 JPA458763:JPB458763 JYW458763:JYX458763 KIS458763:KIT458763 KSO458763:KSP458763 LCK458763:LCL458763 LMG458763:LMH458763 LWC458763:LWD458763 MFY458763:MFZ458763 MPU458763:MPV458763 MZQ458763:MZR458763 NJM458763:NJN458763 NTI458763:NTJ458763 ODE458763:ODF458763 ONA458763:ONB458763 OWW458763:OWX458763 PGS458763:PGT458763 PQO458763:PQP458763 QAK458763:QAL458763 QKG458763:QKH458763 QUC458763:QUD458763 RDY458763:RDZ458763 RNU458763:RNV458763 RXQ458763:RXR458763 SHM458763:SHN458763 SRI458763:SRJ458763 TBE458763:TBF458763 TLA458763:TLB458763 TUW458763:TUX458763 UES458763:UET458763 UOO458763:UOP458763 UYK458763:UYL458763 VIG458763:VIH458763 VSC458763:VSD458763 WBY458763:WBZ458763 WLU458763:WLV458763 WVQ458763:WVR458763 I524299:J524299 JE524299:JF524299 TA524299:TB524299 ACW524299:ACX524299 AMS524299:AMT524299 AWO524299:AWP524299 BGK524299:BGL524299 BQG524299:BQH524299 CAC524299:CAD524299 CJY524299:CJZ524299 CTU524299:CTV524299 DDQ524299:DDR524299 DNM524299:DNN524299 DXI524299:DXJ524299 EHE524299:EHF524299 ERA524299:ERB524299 FAW524299:FAX524299 FKS524299:FKT524299 FUO524299:FUP524299 GEK524299:GEL524299 GOG524299:GOH524299 GYC524299:GYD524299 HHY524299:HHZ524299 HRU524299:HRV524299 IBQ524299:IBR524299 ILM524299:ILN524299 IVI524299:IVJ524299 JFE524299:JFF524299 JPA524299:JPB524299 JYW524299:JYX524299 KIS524299:KIT524299 KSO524299:KSP524299 LCK524299:LCL524299 LMG524299:LMH524299 LWC524299:LWD524299 MFY524299:MFZ524299 MPU524299:MPV524299 MZQ524299:MZR524299 NJM524299:NJN524299 NTI524299:NTJ524299 ODE524299:ODF524299 ONA524299:ONB524299 OWW524299:OWX524299 PGS524299:PGT524299 PQO524299:PQP524299 QAK524299:QAL524299 QKG524299:QKH524299 QUC524299:QUD524299 RDY524299:RDZ524299 RNU524299:RNV524299 RXQ524299:RXR524299 SHM524299:SHN524299 SRI524299:SRJ524299 TBE524299:TBF524299 TLA524299:TLB524299 TUW524299:TUX524299 UES524299:UET524299 UOO524299:UOP524299 UYK524299:UYL524299 VIG524299:VIH524299 VSC524299:VSD524299 WBY524299:WBZ524299 WLU524299:WLV524299 WVQ524299:WVR524299 I589835:J589835 JE589835:JF589835 TA589835:TB589835 ACW589835:ACX589835 AMS589835:AMT589835 AWO589835:AWP589835 BGK589835:BGL589835 BQG589835:BQH589835 CAC589835:CAD589835 CJY589835:CJZ589835 CTU589835:CTV589835 DDQ589835:DDR589835 DNM589835:DNN589835 DXI589835:DXJ589835 EHE589835:EHF589835 ERA589835:ERB589835 FAW589835:FAX589835 FKS589835:FKT589835 FUO589835:FUP589835 GEK589835:GEL589835 GOG589835:GOH589835 GYC589835:GYD589835 HHY589835:HHZ589835 HRU589835:HRV589835 IBQ589835:IBR589835 ILM589835:ILN589835 IVI589835:IVJ589835 JFE589835:JFF589835 JPA589835:JPB589835 JYW589835:JYX589835 KIS589835:KIT589835 KSO589835:KSP589835 LCK589835:LCL589835 LMG589835:LMH589835 LWC589835:LWD589835 MFY589835:MFZ589835 MPU589835:MPV589835 MZQ589835:MZR589835 NJM589835:NJN589835 NTI589835:NTJ589835 ODE589835:ODF589835 ONA589835:ONB589835 OWW589835:OWX589835 PGS589835:PGT589835 PQO589835:PQP589835 QAK589835:QAL589835 QKG589835:QKH589835 QUC589835:QUD589835 RDY589835:RDZ589835 RNU589835:RNV589835 RXQ589835:RXR589835 SHM589835:SHN589835 SRI589835:SRJ589835 TBE589835:TBF589835 TLA589835:TLB589835 TUW589835:TUX589835 UES589835:UET589835 UOO589835:UOP589835 UYK589835:UYL589835 VIG589835:VIH589835 VSC589835:VSD589835 WBY589835:WBZ589835 WLU589835:WLV589835 WVQ589835:WVR589835 I655371:J655371 JE655371:JF655371 TA655371:TB655371 ACW655371:ACX655371 AMS655371:AMT655371 AWO655371:AWP655371 BGK655371:BGL655371 BQG655371:BQH655371 CAC655371:CAD655371 CJY655371:CJZ655371 CTU655371:CTV655371 DDQ655371:DDR655371 DNM655371:DNN655371 DXI655371:DXJ655371 EHE655371:EHF655371 ERA655371:ERB655371 FAW655371:FAX655371 FKS655371:FKT655371 FUO655371:FUP655371 GEK655371:GEL655371 GOG655371:GOH655371 GYC655371:GYD655371 HHY655371:HHZ655371 HRU655371:HRV655371 IBQ655371:IBR655371 ILM655371:ILN655371 IVI655371:IVJ655371 JFE655371:JFF655371 JPA655371:JPB655371 JYW655371:JYX655371 KIS655371:KIT655371 KSO655371:KSP655371 LCK655371:LCL655371 LMG655371:LMH655371 LWC655371:LWD655371 MFY655371:MFZ655371 MPU655371:MPV655371 MZQ655371:MZR655371 NJM655371:NJN655371 NTI655371:NTJ655371 ODE655371:ODF655371 ONA655371:ONB655371 OWW655371:OWX655371 PGS655371:PGT655371 PQO655371:PQP655371 QAK655371:QAL655371 QKG655371:QKH655371 QUC655371:QUD655371 RDY655371:RDZ655371 RNU655371:RNV655371 RXQ655371:RXR655371 SHM655371:SHN655371 SRI655371:SRJ655371 TBE655371:TBF655371 TLA655371:TLB655371 TUW655371:TUX655371 UES655371:UET655371 UOO655371:UOP655371 UYK655371:UYL655371 VIG655371:VIH655371 VSC655371:VSD655371 WBY655371:WBZ655371 WLU655371:WLV655371 WVQ655371:WVR655371 I720907:J720907 JE720907:JF720907 TA720907:TB720907 ACW720907:ACX720907 AMS720907:AMT720907 AWO720907:AWP720907 BGK720907:BGL720907 BQG720907:BQH720907 CAC720907:CAD720907 CJY720907:CJZ720907 CTU720907:CTV720907 DDQ720907:DDR720907 DNM720907:DNN720907 DXI720907:DXJ720907 EHE720907:EHF720907 ERA720907:ERB720907 FAW720907:FAX720907 FKS720907:FKT720907 FUO720907:FUP720907 GEK720907:GEL720907 GOG720907:GOH720907 GYC720907:GYD720907 HHY720907:HHZ720907 HRU720907:HRV720907 IBQ720907:IBR720907 ILM720907:ILN720907 IVI720907:IVJ720907 JFE720907:JFF720907 JPA720907:JPB720907 JYW720907:JYX720907 KIS720907:KIT720907 KSO720907:KSP720907 LCK720907:LCL720907 LMG720907:LMH720907 LWC720907:LWD720907 MFY720907:MFZ720907 MPU720907:MPV720907 MZQ720907:MZR720907 NJM720907:NJN720907 NTI720907:NTJ720907 ODE720907:ODF720907 ONA720907:ONB720907 OWW720907:OWX720907 PGS720907:PGT720907 PQO720907:PQP720907 QAK720907:QAL720907 QKG720907:QKH720907 QUC720907:QUD720907 RDY720907:RDZ720907 RNU720907:RNV720907 RXQ720907:RXR720907 SHM720907:SHN720907 SRI720907:SRJ720907 TBE720907:TBF720907 TLA720907:TLB720907 TUW720907:TUX720907 UES720907:UET720907 UOO720907:UOP720907 UYK720907:UYL720907 VIG720907:VIH720907 VSC720907:VSD720907 WBY720907:WBZ720907 WLU720907:WLV720907 WVQ720907:WVR720907 I786443:J786443 JE786443:JF786443 TA786443:TB786443 ACW786443:ACX786443 AMS786443:AMT786443 AWO786443:AWP786443 BGK786443:BGL786443 BQG786443:BQH786443 CAC786443:CAD786443 CJY786443:CJZ786443 CTU786443:CTV786443 DDQ786443:DDR786443 DNM786443:DNN786443 DXI786443:DXJ786443 EHE786443:EHF786443 ERA786443:ERB786443 FAW786443:FAX786443 FKS786443:FKT786443 FUO786443:FUP786443 GEK786443:GEL786443 GOG786443:GOH786443 GYC786443:GYD786443 HHY786443:HHZ786443 HRU786443:HRV786443 IBQ786443:IBR786443 ILM786443:ILN786443 IVI786443:IVJ786443 JFE786443:JFF786443 JPA786443:JPB786443 JYW786443:JYX786443 KIS786443:KIT786443 KSO786443:KSP786443 LCK786443:LCL786443 LMG786443:LMH786443 LWC786443:LWD786443 MFY786443:MFZ786443 MPU786443:MPV786443 MZQ786443:MZR786443 NJM786443:NJN786443 NTI786443:NTJ786443 ODE786443:ODF786443 ONA786443:ONB786443 OWW786443:OWX786443 PGS786443:PGT786443 PQO786443:PQP786443 QAK786443:QAL786443 QKG786443:QKH786443 QUC786443:QUD786443 RDY786443:RDZ786443 RNU786443:RNV786443 RXQ786443:RXR786443 SHM786443:SHN786443 SRI786443:SRJ786443 TBE786443:TBF786443 TLA786443:TLB786443 TUW786443:TUX786443 UES786443:UET786443 UOO786443:UOP786443 UYK786443:UYL786443 VIG786443:VIH786443 VSC786443:VSD786443 WBY786443:WBZ786443 WLU786443:WLV786443 WVQ786443:WVR786443 I851979:J851979 JE851979:JF851979 TA851979:TB851979 ACW851979:ACX851979 AMS851979:AMT851979 AWO851979:AWP851979 BGK851979:BGL851979 BQG851979:BQH851979 CAC851979:CAD851979 CJY851979:CJZ851979 CTU851979:CTV851979 DDQ851979:DDR851979 DNM851979:DNN851979 DXI851979:DXJ851979 EHE851979:EHF851979 ERA851979:ERB851979 FAW851979:FAX851979 FKS851979:FKT851979 FUO851979:FUP851979 GEK851979:GEL851979 GOG851979:GOH851979 GYC851979:GYD851979 HHY851979:HHZ851979 HRU851979:HRV851979 IBQ851979:IBR851979 ILM851979:ILN851979 IVI851979:IVJ851979 JFE851979:JFF851979 JPA851979:JPB851979 JYW851979:JYX851979 KIS851979:KIT851979 KSO851979:KSP851979 LCK851979:LCL851979 LMG851979:LMH851979 LWC851979:LWD851979 MFY851979:MFZ851979 MPU851979:MPV851979 MZQ851979:MZR851979 NJM851979:NJN851979 NTI851979:NTJ851979 ODE851979:ODF851979 ONA851979:ONB851979 OWW851979:OWX851979 PGS851979:PGT851979 PQO851979:PQP851979 QAK851979:QAL851979 QKG851979:QKH851979 QUC851979:QUD851979 RDY851979:RDZ851979 RNU851979:RNV851979 RXQ851979:RXR851979 SHM851979:SHN851979 SRI851979:SRJ851979 TBE851979:TBF851979 TLA851979:TLB851979 TUW851979:TUX851979 UES851979:UET851979 UOO851979:UOP851979 UYK851979:UYL851979 VIG851979:VIH851979 VSC851979:VSD851979 WBY851979:WBZ851979 WLU851979:WLV851979 WVQ851979:WVR851979 I917515:J917515 JE917515:JF917515 TA917515:TB917515 ACW917515:ACX917515 AMS917515:AMT917515 AWO917515:AWP917515 BGK917515:BGL917515 BQG917515:BQH917515 CAC917515:CAD917515 CJY917515:CJZ917515 CTU917515:CTV917515 DDQ917515:DDR917515 DNM917515:DNN917515 DXI917515:DXJ917515 EHE917515:EHF917515 ERA917515:ERB917515 FAW917515:FAX917515 FKS917515:FKT917515 FUO917515:FUP917515 GEK917515:GEL917515 GOG917515:GOH917515 GYC917515:GYD917515 HHY917515:HHZ917515 HRU917515:HRV917515 IBQ917515:IBR917515 ILM917515:ILN917515 IVI917515:IVJ917515 JFE917515:JFF917515 JPA917515:JPB917515 JYW917515:JYX917515 KIS917515:KIT917515 KSO917515:KSP917515 LCK917515:LCL917515 LMG917515:LMH917515 LWC917515:LWD917515 MFY917515:MFZ917515 MPU917515:MPV917515 MZQ917515:MZR917515 NJM917515:NJN917515 NTI917515:NTJ917515 ODE917515:ODF917515 ONA917515:ONB917515 OWW917515:OWX917515 PGS917515:PGT917515 PQO917515:PQP917515 QAK917515:QAL917515 QKG917515:QKH917515 QUC917515:QUD917515 RDY917515:RDZ917515 RNU917515:RNV917515 RXQ917515:RXR917515 SHM917515:SHN917515 SRI917515:SRJ917515 TBE917515:TBF917515 TLA917515:TLB917515 TUW917515:TUX917515 UES917515:UET917515 UOO917515:UOP917515 UYK917515:UYL917515 VIG917515:VIH917515 VSC917515:VSD917515 WBY917515:WBZ917515 WLU917515:WLV917515 WVQ917515:WVR917515 I983051:J983051 JE983051:JF983051 TA983051:TB983051 ACW983051:ACX983051 AMS983051:AMT983051 AWO983051:AWP983051 BGK983051:BGL983051 BQG983051:BQH983051 CAC983051:CAD983051 CJY983051:CJZ983051 CTU983051:CTV983051 DDQ983051:DDR983051 DNM983051:DNN983051 DXI983051:DXJ983051 EHE983051:EHF983051 ERA983051:ERB983051 FAW983051:FAX983051 FKS983051:FKT983051 FUO983051:FUP983051 GEK983051:GEL983051 GOG983051:GOH983051 GYC983051:GYD983051 HHY983051:HHZ983051 HRU983051:HRV983051 IBQ983051:IBR983051 ILM983051:ILN983051 IVI983051:IVJ983051 JFE983051:JFF983051 JPA983051:JPB983051 JYW983051:JYX983051 KIS983051:KIT983051 KSO983051:KSP983051 LCK983051:LCL983051 LMG983051:LMH983051 LWC983051:LWD983051 MFY983051:MFZ983051 MPU983051:MPV983051 MZQ983051:MZR983051 NJM983051:NJN983051 NTI983051:NTJ983051 ODE983051:ODF983051 ONA983051:ONB983051 OWW983051:OWX983051 PGS983051:PGT983051 PQO983051:PQP983051 QAK983051:QAL983051 QKG983051:QKH983051 QUC983051:QUD983051 RDY983051:RDZ983051 RNU983051:RNV983051 RXQ983051:RXR983051 SHM983051:SHN983051 SRI983051:SRJ983051 TBE983051:TBF983051 TLA983051:TLB983051 TUW983051:TUX983051 UES983051:UET983051 UOO983051:UOP983051 UYK983051:UYL983051 VIG983051:VIH983051 VSC983051:VSD983051 WBY983051:WBZ983051 WLU983051:WLV983051 WVQ983051:WVR983051" xr:uid="{3B1F3236-FE66-44EA-9074-9AA19EFB1585}">
      <formula1>0</formula1>
      <formula2>0</formula2>
    </dataValidation>
    <dataValidation type="decimal" allowBlank="1" showInputMessage="1" showErrorMessage="1" errorTitle="Valor não permitido" error="Digite um percentual entre 0% e 100%." promptTitle="Valores admissíveis:" prompt="Insira valores entre 0 e 100%." sqref="I10:J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I65546:J65546 JE65546:JF65546 TA65546:TB65546 ACW65546:ACX65546 AMS65546:AMT65546 AWO65546:AWP65546 BGK65546:BGL65546 BQG65546:BQH65546 CAC65546:CAD65546 CJY65546:CJZ65546 CTU65546:CTV65546 DDQ65546:DDR65546 DNM65546:DNN65546 DXI65546:DXJ65546 EHE65546:EHF65546 ERA65546:ERB65546 FAW65546:FAX65546 FKS65546:FKT65546 FUO65546:FUP65546 GEK65546:GEL65546 GOG65546:GOH65546 GYC65546:GYD65546 HHY65546:HHZ65546 HRU65546:HRV65546 IBQ65546:IBR65546 ILM65546:ILN65546 IVI65546:IVJ65546 JFE65546:JFF65546 JPA65546:JPB65546 JYW65546:JYX65546 KIS65546:KIT65546 KSO65546:KSP65546 LCK65546:LCL65546 LMG65546:LMH65546 LWC65546:LWD65546 MFY65546:MFZ65546 MPU65546:MPV65546 MZQ65546:MZR65546 NJM65546:NJN65546 NTI65546:NTJ65546 ODE65546:ODF65546 ONA65546:ONB65546 OWW65546:OWX65546 PGS65546:PGT65546 PQO65546:PQP65546 QAK65546:QAL65546 QKG65546:QKH65546 QUC65546:QUD65546 RDY65546:RDZ65546 RNU65546:RNV65546 RXQ65546:RXR65546 SHM65546:SHN65546 SRI65546:SRJ65546 TBE65546:TBF65546 TLA65546:TLB65546 TUW65546:TUX65546 UES65546:UET65546 UOO65546:UOP65546 UYK65546:UYL65546 VIG65546:VIH65546 VSC65546:VSD65546 WBY65546:WBZ65546 WLU65546:WLV65546 WVQ65546:WVR65546 I131082:J131082 JE131082:JF131082 TA131082:TB131082 ACW131082:ACX131082 AMS131082:AMT131082 AWO131082:AWP131082 BGK131082:BGL131082 BQG131082:BQH131082 CAC131082:CAD131082 CJY131082:CJZ131082 CTU131082:CTV131082 DDQ131082:DDR131082 DNM131082:DNN131082 DXI131082:DXJ131082 EHE131082:EHF131082 ERA131082:ERB131082 FAW131082:FAX131082 FKS131082:FKT131082 FUO131082:FUP131082 GEK131082:GEL131082 GOG131082:GOH131082 GYC131082:GYD131082 HHY131082:HHZ131082 HRU131082:HRV131082 IBQ131082:IBR131082 ILM131082:ILN131082 IVI131082:IVJ131082 JFE131082:JFF131082 JPA131082:JPB131082 JYW131082:JYX131082 KIS131082:KIT131082 KSO131082:KSP131082 LCK131082:LCL131082 LMG131082:LMH131082 LWC131082:LWD131082 MFY131082:MFZ131082 MPU131082:MPV131082 MZQ131082:MZR131082 NJM131082:NJN131082 NTI131082:NTJ131082 ODE131082:ODF131082 ONA131082:ONB131082 OWW131082:OWX131082 PGS131082:PGT131082 PQO131082:PQP131082 QAK131082:QAL131082 QKG131082:QKH131082 QUC131082:QUD131082 RDY131082:RDZ131082 RNU131082:RNV131082 RXQ131082:RXR131082 SHM131082:SHN131082 SRI131082:SRJ131082 TBE131082:TBF131082 TLA131082:TLB131082 TUW131082:TUX131082 UES131082:UET131082 UOO131082:UOP131082 UYK131082:UYL131082 VIG131082:VIH131082 VSC131082:VSD131082 WBY131082:WBZ131082 WLU131082:WLV131082 WVQ131082:WVR131082 I196618:J196618 JE196618:JF196618 TA196618:TB196618 ACW196618:ACX196618 AMS196618:AMT196618 AWO196618:AWP196618 BGK196618:BGL196618 BQG196618:BQH196618 CAC196618:CAD196618 CJY196618:CJZ196618 CTU196618:CTV196618 DDQ196618:DDR196618 DNM196618:DNN196618 DXI196618:DXJ196618 EHE196618:EHF196618 ERA196618:ERB196618 FAW196618:FAX196618 FKS196618:FKT196618 FUO196618:FUP196618 GEK196618:GEL196618 GOG196618:GOH196618 GYC196618:GYD196618 HHY196618:HHZ196618 HRU196618:HRV196618 IBQ196618:IBR196618 ILM196618:ILN196618 IVI196618:IVJ196618 JFE196618:JFF196618 JPA196618:JPB196618 JYW196618:JYX196618 KIS196618:KIT196618 KSO196618:KSP196618 LCK196618:LCL196618 LMG196618:LMH196618 LWC196618:LWD196618 MFY196618:MFZ196618 MPU196618:MPV196618 MZQ196618:MZR196618 NJM196618:NJN196618 NTI196618:NTJ196618 ODE196618:ODF196618 ONA196618:ONB196618 OWW196618:OWX196618 PGS196618:PGT196618 PQO196618:PQP196618 QAK196618:QAL196618 QKG196618:QKH196618 QUC196618:QUD196618 RDY196618:RDZ196618 RNU196618:RNV196618 RXQ196618:RXR196618 SHM196618:SHN196618 SRI196618:SRJ196618 TBE196618:TBF196618 TLA196618:TLB196618 TUW196618:TUX196618 UES196618:UET196618 UOO196618:UOP196618 UYK196618:UYL196618 VIG196618:VIH196618 VSC196618:VSD196618 WBY196618:WBZ196618 WLU196618:WLV196618 WVQ196618:WVR196618 I262154:J262154 JE262154:JF262154 TA262154:TB262154 ACW262154:ACX262154 AMS262154:AMT262154 AWO262154:AWP262154 BGK262154:BGL262154 BQG262154:BQH262154 CAC262154:CAD262154 CJY262154:CJZ262154 CTU262154:CTV262154 DDQ262154:DDR262154 DNM262154:DNN262154 DXI262154:DXJ262154 EHE262154:EHF262154 ERA262154:ERB262154 FAW262154:FAX262154 FKS262154:FKT262154 FUO262154:FUP262154 GEK262154:GEL262154 GOG262154:GOH262154 GYC262154:GYD262154 HHY262154:HHZ262154 HRU262154:HRV262154 IBQ262154:IBR262154 ILM262154:ILN262154 IVI262154:IVJ262154 JFE262154:JFF262154 JPA262154:JPB262154 JYW262154:JYX262154 KIS262154:KIT262154 KSO262154:KSP262154 LCK262154:LCL262154 LMG262154:LMH262154 LWC262154:LWD262154 MFY262154:MFZ262154 MPU262154:MPV262154 MZQ262154:MZR262154 NJM262154:NJN262154 NTI262154:NTJ262154 ODE262154:ODF262154 ONA262154:ONB262154 OWW262154:OWX262154 PGS262154:PGT262154 PQO262154:PQP262154 QAK262154:QAL262154 QKG262154:QKH262154 QUC262154:QUD262154 RDY262154:RDZ262154 RNU262154:RNV262154 RXQ262154:RXR262154 SHM262154:SHN262154 SRI262154:SRJ262154 TBE262154:TBF262154 TLA262154:TLB262154 TUW262154:TUX262154 UES262154:UET262154 UOO262154:UOP262154 UYK262154:UYL262154 VIG262154:VIH262154 VSC262154:VSD262154 WBY262154:WBZ262154 WLU262154:WLV262154 WVQ262154:WVR262154 I327690:J327690 JE327690:JF327690 TA327690:TB327690 ACW327690:ACX327690 AMS327690:AMT327690 AWO327690:AWP327690 BGK327690:BGL327690 BQG327690:BQH327690 CAC327690:CAD327690 CJY327690:CJZ327690 CTU327690:CTV327690 DDQ327690:DDR327690 DNM327690:DNN327690 DXI327690:DXJ327690 EHE327690:EHF327690 ERA327690:ERB327690 FAW327690:FAX327690 FKS327690:FKT327690 FUO327690:FUP327690 GEK327690:GEL327690 GOG327690:GOH327690 GYC327690:GYD327690 HHY327690:HHZ327690 HRU327690:HRV327690 IBQ327690:IBR327690 ILM327690:ILN327690 IVI327690:IVJ327690 JFE327690:JFF327690 JPA327690:JPB327690 JYW327690:JYX327690 KIS327690:KIT327690 KSO327690:KSP327690 LCK327690:LCL327690 LMG327690:LMH327690 LWC327690:LWD327690 MFY327690:MFZ327690 MPU327690:MPV327690 MZQ327690:MZR327690 NJM327690:NJN327690 NTI327690:NTJ327690 ODE327690:ODF327690 ONA327690:ONB327690 OWW327690:OWX327690 PGS327690:PGT327690 PQO327690:PQP327690 QAK327690:QAL327690 QKG327690:QKH327690 QUC327690:QUD327690 RDY327690:RDZ327690 RNU327690:RNV327690 RXQ327690:RXR327690 SHM327690:SHN327690 SRI327690:SRJ327690 TBE327690:TBF327690 TLA327690:TLB327690 TUW327690:TUX327690 UES327690:UET327690 UOO327690:UOP327690 UYK327690:UYL327690 VIG327690:VIH327690 VSC327690:VSD327690 WBY327690:WBZ327690 WLU327690:WLV327690 WVQ327690:WVR327690 I393226:J393226 JE393226:JF393226 TA393226:TB393226 ACW393226:ACX393226 AMS393226:AMT393226 AWO393226:AWP393226 BGK393226:BGL393226 BQG393226:BQH393226 CAC393226:CAD393226 CJY393226:CJZ393226 CTU393226:CTV393226 DDQ393226:DDR393226 DNM393226:DNN393226 DXI393226:DXJ393226 EHE393226:EHF393226 ERA393226:ERB393226 FAW393226:FAX393226 FKS393226:FKT393226 FUO393226:FUP393226 GEK393226:GEL393226 GOG393226:GOH393226 GYC393226:GYD393226 HHY393226:HHZ393226 HRU393226:HRV393226 IBQ393226:IBR393226 ILM393226:ILN393226 IVI393226:IVJ393226 JFE393226:JFF393226 JPA393226:JPB393226 JYW393226:JYX393226 KIS393226:KIT393226 KSO393226:KSP393226 LCK393226:LCL393226 LMG393226:LMH393226 LWC393226:LWD393226 MFY393226:MFZ393226 MPU393226:MPV393226 MZQ393226:MZR393226 NJM393226:NJN393226 NTI393226:NTJ393226 ODE393226:ODF393226 ONA393226:ONB393226 OWW393226:OWX393226 PGS393226:PGT393226 PQO393226:PQP393226 QAK393226:QAL393226 QKG393226:QKH393226 QUC393226:QUD393226 RDY393226:RDZ393226 RNU393226:RNV393226 RXQ393226:RXR393226 SHM393226:SHN393226 SRI393226:SRJ393226 TBE393226:TBF393226 TLA393226:TLB393226 TUW393226:TUX393226 UES393226:UET393226 UOO393226:UOP393226 UYK393226:UYL393226 VIG393226:VIH393226 VSC393226:VSD393226 WBY393226:WBZ393226 WLU393226:WLV393226 WVQ393226:WVR393226 I458762:J458762 JE458762:JF458762 TA458762:TB458762 ACW458762:ACX458762 AMS458762:AMT458762 AWO458762:AWP458762 BGK458762:BGL458762 BQG458762:BQH458762 CAC458762:CAD458762 CJY458762:CJZ458762 CTU458762:CTV458762 DDQ458762:DDR458762 DNM458762:DNN458762 DXI458762:DXJ458762 EHE458762:EHF458762 ERA458762:ERB458762 FAW458762:FAX458762 FKS458762:FKT458762 FUO458762:FUP458762 GEK458762:GEL458762 GOG458762:GOH458762 GYC458762:GYD458762 HHY458762:HHZ458762 HRU458762:HRV458762 IBQ458762:IBR458762 ILM458762:ILN458762 IVI458762:IVJ458762 JFE458762:JFF458762 JPA458762:JPB458762 JYW458762:JYX458762 KIS458762:KIT458762 KSO458762:KSP458762 LCK458762:LCL458762 LMG458762:LMH458762 LWC458762:LWD458762 MFY458762:MFZ458762 MPU458762:MPV458762 MZQ458762:MZR458762 NJM458762:NJN458762 NTI458762:NTJ458762 ODE458762:ODF458762 ONA458762:ONB458762 OWW458762:OWX458762 PGS458762:PGT458762 PQO458762:PQP458762 QAK458762:QAL458762 QKG458762:QKH458762 QUC458762:QUD458762 RDY458762:RDZ458762 RNU458762:RNV458762 RXQ458762:RXR458762 SHM458762:SHN458762 SRI458762:SRJ458762 TBE458762:TBF458762 TLA458762:TLB458762 TUW458762:TUX458762 UES458762:UET458762 UOO458762:UOP458762 UYK458762:UYL458762 VIG458762:VIH458762 VSC458762:VSD458762 WBY458762:WBZ458762 WLU458762:WLV458762 WVQ458762:WVR458762 I524298:J524298 JE524298:JF524298 TA524298:TB524298 ACW524298:ACX524298 AMS524298:AMT524298 AWO524298:AWP524298 BGK524298:BGL524298 BQG524298:BQH524298 CAC524298:CAD524298 CJY524298:CJZ524298 CTU524298:CTV524298 DDQ524298:DDR524298 DNM524298:DNN524298 DXI524298:DXJ524298 EHE524298:EHF524298 ERA524298:ERB524298 FAW524298:FAX524298 FKS524298:FKT524298 FUO524298:FUP524298 GEK524298:GEL524298 GOG524298:GOH524298 GYC524298:GYD524298 HHY524298:HHZ524298 HRU524298:HRV524298 IBQ524298:IBR524298 ILM524298:ILN524298 IVI524298:IVJ524298 JFE524298:JFF524298 JPA524298:JPB524298 JYW524298:JYX524298 KIS524298:KIT524298 KSO524298:KSP524298 LCK524298:LCL524298 LMG524298:LMH524298 LWC524298:LWD524298 MFY524298:MFZ524298 MPU524298:MPV524298 MZQ524298:MZR524298 NJM524298:NJN524298 NTI524298:NTJ524298 ODE524298:ODF524298 ONA524298:ONB524298 OWW524298:OWX524298 PGS524298:PGT524298 PQO524298:PQP524298 QAK524298:QAL524298 QKG524298:QKH524298 QUC524298:QUD524298 RDY524298:RDZ524298 RNU524298:RNV524298 RXQ524298:RXR524298 SHM524298:SHN524298 SRI524298:SRJ524298 TBE524298:TBF524298 TLA524298:TLB524298 TUW524298:TUX524298 UES524298:UET524298 UOO524298:UOP524298 UYK524298:UYL524298 VIG524298:VIH524298 VSC524298:VSD524298 WBY524298:WBZ524298 WLU524298:WLV524298 WVQ524298:WVR524298 I589834:J589834 JE589834:JF589834 TA589834:TB589834 ACW589834:ACX589834 AMS589834:AMT589834 AWO589834:AWP589834 BGK589834:BGL589834 BQG589834:BQH589834 CAC589834:CAD589834 CJY589834:CJZ589834 CTU589834:CTV589834 DDQ589834:DDR589834 DNM589834:DNN589834 DXI589834:DXJ589834 EHE589834:EHF589834 ERA589834:ERB589834 FAW589834:FAX589834 FKS589834:FKT589834 FUO589834:FUP589834 GEK589834:GEL589834 GOG589834:GOH589834 GYC589834:GYD589834 HHY589834:HHZ589834 HRU589834:HRV589834 IBQ589834:IBR589834 ILM589834:ILN589834 IVI589834:IVJ589834 JFE589834:JFF589834 JPA589834:JPB589834 JYW589834:JYX589834 KIS589834:KIT589834 KSO589834:KSP589834 LCK589834:LCL589834 LMG589834:LMH589834 LWC589834:LWD589834 MFY589834:MFZ589834 MPU589834:MPV589834 MZQ589834:MZR589834 NJM589834:NJN589834 NTI589834:NTJ589834 ODE589834:ODF589834 ONA589834:ONB589834 OWW589834:OWX589834 PGS589834:PGT589834 PQO589834:PQP589834 QAK589834:QAL589834 QKG589834:QKH589834 QUC589834:QUD589834 RDY589834:RDZ589834 RNU589834:RNV589834 RXQ589834:RXR589834 SHM589834:SHN589834 SRI589834:SRJ589834 TBE589834:TBF589834 TLA589834:TLB589834 TUW589834:TUX589834 UES589834:UET589834 UOO589834:UOP589834 UYK589834:UYL589834 VIG589834:VIH589834 VSC589834:VSD589834 WBY589834:WBZ589834 WLU589834:WLV589834 WVQ589834:WVR589834 I655370:J655370 JE655370:JF655370 TA655370:TB655370 ACW655370:ACX655370 AMS655370:AMT655370 AWO655370:AWP655370 BGK655370:BGL655370 BQG655370:BQH655370 CAC655370:CAD655370 CJY655370:CJZ655370 CTU655370:CTV655370 DDQ655370:DDR655370 DNM655370:DNN655370 DXI655370:DXJ655370 EHE655370:EHF655370 ERA655370:ERB655370 FAW655370:FAX655370 FKS655370:FKT655370 FUO655370:FUP655370 GEK655370:GEL655370 GOG655370:GOH655370 GYC655370:GYD655370 HHY655370:HHZ655370 HRU655370:HRV655370 IBQ655370:IBR655370 ILM655370:ILN655370 IVI655370:IVJ655370 JFE655370:JFF655370 JPA655370:JPB655370 JYW655370:JYX655370 KIS655370:KIT655370 KSO655370:KSP655370 LCK655370:LCL655370 LMG655370:LMH655370 LWC655370:LWD655370 MFY655370:MFZ655370 MPU655370:MPV655370 MZQ655370:MZR655370 NJM655370:NJN655370 NTI655370:NTJ655370 ODE655370:ODF655370 ONA655370:ONB655370 OWW655370:OWX655370 PGS655370:PGT655370 PQO655370:PQP655370 QAK655370:QAL655370 QKG655370:QKH655370 QUC655370:QUD655370 RDY655370:RDZ655370 RNU655370:RNV655370 RXQ655370:RXR655370 SHM655370:SHN655370 SRI655370:SRJ655370 TBE655370:TBF655370 TLA655370:TLB655370 TUW655370:TUX655370 UES655370:UET655370 UOO655370:UOP655370 UYK655370:UYL655370 VIG655370:VIH655370 VSC655370:VSD655370 WBY655370:WBZ655370 WLU655370:WLV655370 WVQ655370:WVR655370 I720906:J720906 JE720906:JF720906 TA720906:TB720906 ACW720906:ACX720906 AMS720906:AMT720906 AWO720906:AWP720906 BGK720906:BGL720906 BQG720906:BQH720906 CAC720906:CAD720906 CJY720906:CJZ720906 CTU720906:CTV720906 DDQ720906:DDR720906 DNM720906:DNN720906 DXI720906:DXJ720906 EHE720906:EHF720906 ERA720906:ERB720906 FAW720906:FAX720906 FKS720906:FKT720906 FUO720906:FUP720906 GEK720906:GEL720906 GOG720906:GOH720906 GYC720906:GYD720906 HHY720906:HHZ720906 HRU720906:HRV720906 IBQ720906:IBR720906 ILM720906:ILN720906 IVI720906:IVJ720906 JFE720906:JFF720906 JPA720906:JPB720906 JYW720906:JYX720906 KIS720906:KIT720906 KSO720906:KSP720906 LCK720906:LCL720906 LMG720906:LMH720906 LWC720906:LWD720906 MFY720906:MFZ720906 MPU720906:MPV720906 MZQ720906:MZR720906 NJM720906:NJN720906 NTI720906:NTJ720906 ODE720906:ODF720906 ONA720906:ONB720906 OWW720906:OWX720906 PGS720906:PGT720906 PQO720906:PQP720906 QAK720906:QAL720906 QKG720906:QKH720906 QUC720906:QUD720906 RDY720906:RDZ720906 RNU720906:RNV720906 RXQ720906:RXR720906 SHM720906:SHN720906 SRI720906:SRJ720906 TBE720906:TBF720906 TLA720906:TLB720906 TUW720906:TUX720906 UES720906:UET720906 UOO720906:UOP720906 UYK720906:UYL720906 VIG720906:VIH720906 VSC720906:VSD720906 WBY720906:WBZ720906 WLU720906:WLV720906 WVQ720906:WVR720906 I786442:J786442 JE786442:JF786442 TA786442:TB786442 ACW786442:ACX786442 AMS786442:AMT786442 AWO786442:AWP786442 BGK786442:BGL786442 BQG786442:BQH786442 CAC786442:CAD786442 CJY786442:CJZ786442 CTU786442:CTV786442 DDQ786442:DDR786442 DNM786442:DNN786442 DXI786442:DXJ786442 EHE786442:EHF786442 ERA786442:ERB786442 FAW786442:FAX786442 FKS786442:FKT786442 FUO786442:FUP786442 GEK786442:GEL786442 GOG786442:GOH786442 GYC786442:GYD786442 HHY786442:HHZ786442 HRU786442:HRV786442 IBQ786442:IBR786442 ILM786442:ILN786442 IVI786442:IVJ786442 JFE786442:JFF786442 JPA786442:JPB786442 JYW786442:JYX786442 KIS786442:KIT786442 KSO786442:KSP786442 LCK786442:LCL786442 LMG786442:LMH786442 LWC786442:LWD786442 MFY786442:MFZ786442 MPU786442:MPV786442 MZQ786442:MZR786442 NJM786442:NJN786442 NTI786442:NTJ786442 ODE786442:ODF786442 ONA786442:ONB786442 OWW786442:OWX786442 PGS786442:PGT786442 PQO786442:PQP786442 QAK786442:QAL786442 QKG786442:QKH786442 QUC786442:QUD786442 RDY786442:RDZ786442 RNU786442:RNV786442 RXQ786442:RXR786442 SHM786442:SHN786442 SRI786442:SRJ786442 TBE786442:TBF786442 TLA786442:TLB786442 TUW786442:TUX786442 UES786442:UET786442 UOO786442:UOP786442 UYK786442:UYL786442 VIG786442:VIH786442 VSC786442:VSD786442 WBY786442:WBZ786442 WLU786442:WLV786442 WVQ786442:WVR786442 I851978:J851978 JE851978:JF851978 TA851978:TB851978 ACW851978:ACX851978 AMS851978:AMT851978 AWO851978:AWP851978 BGK851978:BGL851978 BQG851978:BQH851978 CAC851978:CAD851978 CJY851978:CJZ851978 CTU851978:CTV851978 DDQ851978:DDR851978 DNM851978:DNN851978 DXI851978:DXJ851978 EHE851978:EHF851978 ERA851978:ERB851978 FAW851978:FAX851978 FKS851978:FKT851978 FUO851978:FUP851978 GEK851978:GEL851978 GOG851978:GOH851978 GYC851978:GYD851978 HHY851978:HHZ851978 HRU851978:HRV851978 IBQ851978:IBR851978 ILM851978:ILN851978 IVI851978:IVJ851978 JFE851978:JFF851978 JPA851978:JPB851978 JYW851978:JYX851978 KIS851978:KIT851978 KSO851978:KSP851978 LCK851978:LCL851978 LMG851978:LMH851978 LWC851978:LWD851978 MFY851978:MFZ851978 MPU851978:MPV851978 MZQ851978:MZR851978 NJM851978:NJN851978 NTI851978:NTJ851978 ODE851978:ODF851978 ONA851978:ONB851978 OWW851978:OWX851978 PGS851978:PGT851978 PQO851978:PQP851978 QAK851978:QAL851978 QKG851978:QKH851978 QUC851978:QUD851978 RDY851978:RDZ851978 RNU851978:RNV851978 RXQ851978:RXR851978 SHM851978:SHN851978 SRI851978:SRJ851978 TBE851978:TBF851978 TLA851978:TLB851978 TUW851978:TUX851978 UES851978:UET851978 UOO851978:UOP851978 UYK851978:UYL851978 VIG851978:VIH851978 VSC851978:VSD851978 WBY851978:WBZ851978 WLU851978:WLV851978 WVQ851978:WVR851978 I917514:J917514 JE917514:JF917514 TA917514:TB917514 ACW917514:ACX917514 AMS917514:AMT917514 AWO917514:AWP917514 BGK917514:BGL917514 BQG917514:BQH917514 CAC917514:CAD917514 CJY917514:CJZ917514 CTU917514:CTV917514 DDQ917514:DDR917514 DNM917514:DNN917514 DXI917514:DXJ917514 EHE917514:EHF917514 ERA917514:ERB917514 FAW917514:FAX917514 FKS917514:FKT917514 FUO917514:FUP917514 GEK917514:GEL917514 GOG917514:GOH917514 GYC917514:GYD917514 HHY917514:HHZ917514 HRU917514:HRV917514 IBQ917514:IBR917514 ILM917514:ILN917514 IVI917514:IVJ917514 JFE917514:JFF917514 JPA917514:JPB917514 JYW917514:JYX917514 KIS917514:KIT917514 KSO917514:KSP917514 LCK917514:LCL917514 LMG917514:LMH917514 LWC917514:LWD917514 MFY917514:MFZ917514 MPU917514:MPV917514 MZQ917514:MZR917514 NJM917514:NJN917514 NTI917514:NTJ917514 ODE917514:ODF917514 ONA917514:ONB917514 OWW917514:OWX917514 PGS917514:PGT917514 PQO917514:PQP917514 QAK917514:QAL917514 QKG917514:QKH917514 QUC917514:QUD917514 RDY917514:RDZ917514 RNU917514:RNV917514 RXQ917514:RXR917514 SHM917514:SHN917514 SRI917514:SRJ917514 TBE917514:TBF917514 TLA917514:TLB917514 TUW917514:TUX917514 UES917514:UET917514 UOO917514:UOP917514 UYK917514:UYL917514 VIG917514:VIH917514 VSC917514:VSD917514 WBY917514:WBZ917514 WLU917514:WLV917514 WVQ917514:WVR917514 I983050:J983050 JE983050:JF983050 TA983050:TB983050 ACW983050:ACX983050 AMS983050:AMT983050 AWO983050:AWP983050 BGK983050:BGL983050 BQG983050:BQH983050 CAC983050:CAD983050 CJY983050:CJZ983050 CTU983050:CTV983050 DDQ983050:DDR983050 DNM983050:DNN983050 DXI983050:DXJ983050 EHE983050:EHF983050 ERA983050:ERB983050 FAW983050:FAX983050 FKS983050:FKT983050 FUO983050:FUP983050 GEK983050:GEL983050 GOG983050:GOH983050 GYC983050:GYD983050 HHY983050:HHZ983050 HRU983050:HRV983050 IBQ983050:IBR983050 ILM983050:ILN983050 IVI983050:IVJ983050 JFE983050:JFF983050 JPA983050:JPB983050 JYW983050:JYX983050 KIS983050:KIT983050 KSO983050:KSP983050 LCK983050:LCL983050 LMG983050:LMH983050 LWC983050:LWD983050 MFY983050:MFZ983050 MPU983050:MPV983050 MZQ983050:MZR983050 NJM983050:NJN983050 NTI983050:NTJ983050 ODE983050:ODF983050 ONA983050:ONB983050 OWW983050:OWX983050 PGS983050:PGT983050 PQO983050:PQP983050 QAK983050:QAL983050 QKG983050:QKH983050 QUC983050:QUD983050 RDY983050:RDZ983050 RNU983050:RNV983050 RXQ983050:RXR983050 SHM983050:SHN983050 SRI983050:SRJ983050 TBE983050:TBF983050 TLA983050:TLB983050 TUW983050:TUX983050 UES983050:UET983050 UOO983050:UOP983050 UYK983050:UYL983050 VIG983050:VIH983050 VSC983050:VSD983050 WBY983050:WBZ983050 WLU983050:WLV983050 WVQ983050:WVR983050" xr:uid="{83CF1127-BD52-4B17-AD69-05EF114DE7C3}">
      <formula1>0</formula1>
      <formula2>1</formula2>
    </dataValidation>
    <dataValidation type="decimal" allowBlank="1" showErrorMessage="1" errorTitle="Erro de valores" error="Digite um valor entre 0% e 100%"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xr:uid="{BFE92C81-CE85-4339-A813-6EFA6039E284}">
      <formula1>0</formula1>
      <formula2>1</formula2>
    </dataValidation>
  </dataValidations>
  <printOptions horizontalCentered="1" verticalCentered="1"/>
  <pageMargins left="0.51181102362204722" right="0.51181102362204722" top="0.78740157480314965" bottom="0.78740157480314965" header="0.31496062992125984" footer="0.31496062992125984"/>
  <pageSetup paperSize="9" scale="95"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2"/>
  <sheetViews>
    <sheetView view="pageBreakPreview" topLeftCell="A31" zoomScaleNormal="100" zoomScaleSheetLayoutView="100" workbookViewId="0">
      <selection activeCell="J24" sqref="J24"/>
    </sheetView>
  </sheetViews>
  <sheetFormatPr defaultRowHeight="13.2" x14ac:dyDescent="0.3"/>
  <cols>
    <col min="1" max="7" width="9.109375" style="94"/>
    <col min="8" max="8" width="3.88671875" style="94" bestFit="1" customWidth="1"/>
    <col min="9" max="9" width="8.109375" style="94" customWidth="1"/>
    <col min="10" max="10" width="16.6640625" style="94" bestFit="1" customWidth="1"/>
    <col min="11" max="263" width="9.109375" style="20"/>
    <col min="264" max="264" width="12.44140625" style="20" customWidth="1"/>
    <col min="265" max="265" width="13.109375" style="20" customWidth="1"/>
    <col min="266" max="266" width="19.44140625" style="20" customWidth="1"/>
    <col min="267" max="519" width="9.109375" style="20"/>
    <col min="520" max="520" width="12.44140625" style="20" customWidth="1"/>
    <col min="521" max="521" width="13.109375" style="20" customWidth="1"/>
    <col min="522" max="522" width="19.44140625" style="20" customWidth="1"/>
    <col min="523" max="775" width="9.109375" style="20"/>
    <col min="776" max="776" width="12.44140625" style="20" customWidth="1"/>
    <col min="777" max="777" width="13.109375" style="20" customWidth="1"/>
    <col min="778" max="778" width="19.44140625" style="20" customWidth="1"/>
    <col min="779" max="1031" width="9.109375" style="20"/>
    <col min="1032" max="1032" width="12.44140625" style="20" customWidth="1"/>
    <col min="1033" max="1033" width="13.109375" style="20" customWidth="1"/>
    <col min="1034" max="1034" width="19.44140625" style="20" customWidth="1"/>
    <col min="1035" max="1287" width="9.109375" style="20"/>
    <col min="1288" max="1288" width="12.44140625" style="20" customWidth="1"/>
    <col min="1289" max="1289" width="13.109375" style="20" customWidth="1"/>
    <col min="1290" max="1290" width="19.44140625" style="20" customWidth="1"/>
    <col min="1291" max="1543" width="9.109375" style="20"/>
    <col min="1544" max="1544" width="12.44140625" style="20" customWidth="1"/>
    <col min="1545" max="1545" width="13.109375" style="20" customWidth="1"/>
    <col min="1546" max="1546" width="19.44140625" style="20" customWidth="1"/>
    <col min="1547" max="1799" width="9.109375" style="20"/>
    <col min="1800" max="1800" width="12.44140625" style="20" customWidth="1"/>
    <col min="1801" max="1801" width="13.109375" style="20" customWidth="1"/>
    <col min="1802" max="1802" width="19.44140625" style="20" customWidth="1"/>
    <col min="1803" max="2055" width="9.109375" style="20"/>
    <col min="2056" max="2056" width="12.44140625" style="20" customWidth="1"/>
    <col min="2057" max="2057" width="13.109375" style="20" customWidth="1"/>
    <col min="2058" max="2058" width="19.44140625" style="20" customWidth="1"/>
    <col min="2059" max="2311" width="9.109375" style="20"/>
    <col min="2312" max="2312" width="12.44140625" style="20" customWidth="1"/>
    <col min="2313" max="2313" width="13.109375" style="20" customWidth="1"/>
    <col min="2314" max="2314" width="19.44140625" style="20" customWidth="1"/>
    <col min="2315" max="2567" width="9.109375" style="20"/>
    <col min="2568" max="2568" width="12.44140625" style="20" customWidth="1"/>
    <col min="2569" max="2569" width="13.109375" style="20" customWidth="1"/>
    <col min="2570" max="2570" width="19.44140625" style="20" customWidth="1"/>
    <col min="2571" max="2823" width="9.109375" style="20"/>
    <col min="2824" max="2824" width="12.44140625" style="20" customWidth="1"/>
    <col min="2825" max="2825" width="13.109375" style="20" customWidth="1"/>
    <col min="2826" max="2826" width="19.44140625" style="20" customWidth="1"/>
    <col min="2827" max="3079" width="9.109375" style="20"/>
    <col min="3080" max="3080" width="12.44140625" style="20" customWidth="1"/>
    <col min="3081" max="3081" width="13.109375" style="20" customWidth="1"/>
    <col min="3082" max="3082" width="19.44140625" style="20" customWidth="1"/>
    <col min="3083" max="3335" width="9.109375" style="20"/>
    <col min="3336" max="3336" width="12.44140625" style="20" customWidth="1"/>
    <col min="3337" max="3337" width="13.109375" style="20" customWidth="1"/>
    <col min="3338" max="3338" width="19.44140625" style="20" customWidth="1"/>
    <col min="3339" max="3591" width="9.109375" style="20"/>
    <col min="3592" max="3592" width="12.44140625" style="20" customWidth="1"/>
    <col min="3593" max="3593" width="13.109375" style="20" customWidth="1"/>
    <col min="3594" max="3594" width="19.44140625" style="20" customWidth="1"/>
    <col min="3595" max="3847" width="9.109375" style="20"/>
    <col min="3848" max="3848" width="12.44140625" style="20" customWidth="1"/>
    <col min="3849" max="3849" width="13.109375" style="20" customWidth="1"/>
    <col min="3850" max="3850" width="19.44140625" style="20" customWidth="1"/>
    <col min="3851" max="4103" width="9.109375" style="20"/>
    <col min="4104" max="4104" width="12.44140625" style="20" customWidth="1"/>
    <col min="4105" max="4105" width="13.109375" style="20" customWidth="1"/>
    <col min="4106" max="4106" width="19.44140625" style="20" customWidth="1"/>
    <col min="4107" max="4359" width="9.109375" style="20"/>
    <col min="4360" max="4360" width="12.44140625" style="20" customWidth="1"/>
    <col min="4361" max="4361" width="13.109375" style="20" customWidth="1"/>
    <col min="4362" max="4362" width="19.44140625" style="20" customWidth="1"/>
    <col min="4363" max="4615" width="9.109375" style="20"/>
    <col min="4616" max="4616" width="12.44140625" style="20" customWidth="1"/>
    <col min="4617" max="4617" width="13.109375" style="20" customWidth="1"/>
    <col min="4618" max="4618" width="19.44140625" style="20" customWidth="1"/>
    <col min="4619" max="4871" width="9.109375" style="20"/>
    <col min="4872" max="4872" width="12.44140625" style="20" customWidth="1"/>
    <col min="4873" max="4873" width="13.109375" style="20" customWidth="1"/>
    <col min="4874" max="4874" width="19.44140625" style="20" customWidth="1"/>
    <col min="4875" max="5127" width="9.109375" style="20"/>
    <col min="5128" max="5128" width="12.44140625" style="20" customWidth="1"/>
    <col min="5129" max="5129" width="13.109375" style="20" customWidth="1"/>
    <col min="5130" max="5130" width="19.44140625" style="20" customWidth="1"/>
    <col min="5131" max="5383" width="9.109375" style="20"/>
    <col min="5384" max="5384" width="12.44140625" style="20" customWidth="1"/>
    <col min="5385" max="5385" width="13.109375" style="20" customWidth="1"/>
    <col min="5386" max="5386" width="19.44140625" style="20" customWidth="1"/>
    <col min="5387" max="5639" width="9.109375" style="20"/>
    <col min="5640" max="5640" width="12.44140625" style="20" customWidth="1"/>
    <col min="5641" max="5641" width="13.109375" style="20" customWidth="1"/>
    <col min="5642" max="5642" width="19.44140625" style="20" customWidth="1"/>
    <col min="5643" max="5895" width="9.109375" style="20"/>
    <col min="5896" max="5896" width="12.44140625" style="20" customWidth="1"/>
    <col min="5897" max="5897" width="13.109375" style="20" customWidth="1"/>
    <col min="5898" max="5898" width="19.44140625" style="20" customWidth="1"/>
    <col min="5899" max="6151" width="9.109375" style="20"/>
    <col min="6152" max="6152" width="12.44140625" style="20" customWidth="1"/>
    <col min="6153" max="6153" width="13.109375" style="20" customWidth="1"/>
    <col min="6154" max="6154" width="19.44140625" style="20" customWidth="1"/>
    <col min="6155" max="6407" width="9.109375" style="20"/>
    <col min="6408" max="6408" width="12.44140625" style="20" customWidth="1"/>
    <col min="6409" max="6409" width="13.109375" style="20" customWidth="1"/>
    <col min="6410" max="6410" width="19.44140625" style="20" customWidth="1"/>
    <col min="6411" max="6663" width="9.109375" style="20"/>
    <col min="6664" max="6664" width="12.44140625" style="20" customWidth="1"/>
    <col min="6665" max="6665" width="13.109375" style="20" customWidth="1"/>
    <col min="6666" max="6666" width="19.44140625" style="20" customWidth="1"/>
    <col min="6667" max="6919" width="9.109375" style="20"/>
    <col min="6920" max="6920" width="12.44140625" style="20" customWidth="1"/>
    <col min="6921" max="6921" width="13.109375" style="20" customWidth="1"/>
    <col min="6922" max="6922" width="19.44140625" style="20" customWidth="1"/>
    <col min="6923" max="7175" width="9.109375" style="20"/>
    <col min="7176" max="7176" width="12.44140625" style="20" customWidth="1"/>
    <col min="7177" max="7177" width="13.109375" style="20" customWidth="1"/>
    <col min="7178" max="7178" width="19.44140625" style="20" customWidth="1"/>
    <col min="7179" max="7431" width="9.109375" style="20"/>
    <col min="7432" max="7432" width="12.44140625" style="20" customWidth="1"/>
    <col min="7433" max="7433" width="13.109375" style="20" customWidth="1"/>
    <col min="7434" max="7434" width="19.44140625" style="20" customWidth="1"/>
    <col min="7435" max="7687" width="9.109375" style="20"/>
    <col min="7688" max="7688" width="12.44140625" style="20" customWidth="1"/>
    <col min="7689" max="7689" width="13.109375" style="20" customWidth="1"/>
    <col min="7690" max="7690" width="19.44140625" style="20" customWidth="1"/>
    <col min="7691" max="7943" width="9.109375" style="20"/>
    <col min="7944" max="7944" width="12.44140625" style="20" customWidth="1"/>
    <col min="7945" max="7945" width="13.109375" style="20" customWidth="1"/>
    <col min="7946" max="7946" width="19.44140625" style="20" customWidth="1"/>
    <col min="7947" max="8199" width="9.109375" style="20"/>
    <col min="8200" max="8200" width="12.44140625" style="20" customWidth="1"/>
    <col min="8201" max="8201" width="13.109375" style="20" customWidth="1"/>
    <col min="8202" max="8202" width="19.44140625" style="20" customWidth="1"/>
    <col min="8203" max="8455" width="9.109375" style="20"/>
    <col min="8456" max="8456" width="12.44140625" style="20" customWidth="1"/>
    <col min="8457" max="8457" width="13.109375" style="20" customWidth="1"/>
    <col min="8458" max="8458" width="19.44140625" style="20" customWidth="1"/>
    <col min="8459" max="8711" width="9.109375" style="20"/>
    <col min="8712" max="8712" width="12.44140625" style="20" customWidth="1"/>
    <col min="8713" max="8713" width="13.109375" style="20" customWidth="1"/>
    <col min="8714" max="8714" width="19.44140625" style="20" customWidth="1"/>
    <col min="8715" max="8967" width="9.109375" style="20"/>
    <col min="8968" max="8968" width="12.44140625" style="20" customWidth="1"/>
    <col min="8969" max="8969" width="13.109375" style="20" customWidth="1"/>
    <col min="8970" max="8970" width="19.44140625" style="20" customWidth="1"/>
    <col min="8971" max="9223" width="9.109375" style="20"/>
    <col min="9224" max="9224" width="12.44140625" style="20" customWidth="1"/>
    <col min="9225" max="9225" width="13.109375" style="20" customWidth="1"/>
    <col min="9226" max="9226" width="19.44140625" style="20" customWidth="1"/>
    <col min="9227" max="9479" width="9.109375" style="20"/>
    <col min="9480" max="9480" width="12.44140625" style="20" customWidth="1"/>
    <col min="9481" max="9481" width="13.109375" style="20" customWidth="1"/>
    <col min="9482" max="9482" width="19.44140625" style="20" customWidth="1"/>
    <col min="9483" max="9735" width="9.109375" style="20"/>
    <col min="9736" max="9736" width="12.44140625" style="20" customWidth="1"/>
    <col min="9737" max="9737" width="13.109375" style="20" customWidth="1"/>
    <col min="9738" max="9738" width="19.44140625" style="20" customWidth="1"/>
    <col min="9739" max="9991" width="9.109375" style="20"/>
    <col min="9992" max="9992" width="12.44140625" style="20" customWidth="1"/>
    <col min="9993" max="9993" width="13.109375" style="20" customWidth="1"/>
    <col min="9994" max="9994" width="19.44140625" style="20" customWidth="1"/>
    <col min="9995" max="10247" width="9.109375" style="20"/>
    <col min="10248" max="10248" width="12.44140625" style="20" customWidth="1"/>
    <col min="10249" max="10249" width="13.109375" style="20" customWidth="1"/>
    <col min="10250" max="10250" width="19.44140625" style="20" customWidth="1"/>
    <col min="10251" max="10503" width="9.109375" style="20"/>
    <col min="10504" max="10504" width="12.44140625" style="20" customWidth="1"/>
    <col min="10505" max="10505" width="13.109375" style="20" customWidth="1"/>
    <col min="10506" max="10506" width="19.44140625" style="20" customWidth="1"/>
    <col min="10507" max="10759" width="9.109375" style="20"/>
    <col min="10760" max="10760" width="12.44140625" style="20" customWidth="1"/>
    <col min="10761" max="10761" width="13.109375" style="20" customWidth="1"/>
    <col min="10762" max="10762" width="19.44140625" style="20" customWidth="1"/>
    <col min="10763" max="11015" width="9.109375" style="20"/>
    <col min="11016" max="11016" width="12.44140625" style="20" customWidth="1"/>
    <col min="11017" max="11017" width="13.109375" style="20" customWidth="1"/>
    <col min="11018" max="11018" width="19.44140625" style="20" customWidth="1"/>
    <col min="11019" max="11271" width="9.109375" style="20"/>
    <col min="11272" max="11272" width="12.44140625" style="20" customWidth="1"/>
    <col min="11273" max="11273" width="13.109375" style="20" customWidth="1"/>
    <col min="11274" max="11274" width="19.44140625" style="20" customWidth="1"/>
    <col min="11275" max="11527" width="9.109375" style="20"/>
    <col min="11528" max="11528" width="12.44140625" style="20" customWidth="1"/>
    <col min="11529" max="11529" width="13.109375" style="20" customWidth="1"/>
    <col min="11530" max="11530" width="19.44140625" style="20" customWidth="1"/>
    <col min="11531" max="11783" width="9.109375" style="20"/>
    <col min="11784" max="11784" width="12.44140625" style="20" customWidth="1"/>
    <col min="11785" max="11785" width="13.109375" style="20" customWidth="1"/>
    <col min="11786" max="11786" width="19.44140625" style="20" customWidth="1"/>
    <col min="11787" max="12039" width="9.109375" style="20"/>
    <col min="12040" max="12040" width="12.44140625" style="20" customWidth="1"/>
    <col min="12041" max="12041" width="13.109375" style="20" customWidth="1"/>
    <col min="12042" max="12042" width="19.44140625" style="20" customWidth="1"/>
    <col min="12043" max="12295" width="9.109375" style="20"/>
    <col min="12296" max="12296" width="12.44140625" style="20" customWidth="1"/>
    <col min="12297" max="12297" width="13.109375" style="20" customWidth="1"/>
    <col min="12298" max="12298" width="19.44140625" style="20" customWidth="1"/>
    <col min="12299" max="12551" width="9.109375" style="20"/>
    <col min="12552" max="12552" width="12.44140625" style="20" customWidth="1"/>
    <col min="12553" max="12553" width="13.109375" style="20" customWidth="1"/>
    <col min="12554" max="12554" width="19.44140625" style="20" customWidth="1"/>
    <col min="12555" max="12807" width="9.109375" style="20"/>
    <col min="12808" max="12808" width="12.44140625" style="20" customWidth="1"/>
    <col min="12809" max="12809" width="13.109375" style="20" customWidth="1"/>
    <col min="12810" max="12810" width="19.44140625" style="20" customWidth="1"/>
    <col min="12811" max="13063" width="9.109375" style="20"/>
    <col min="13064" max="13064" width="12.44140625" style="20" customWidth="1"/>
    <col min="13065" max="13065" width="13.109375" style="20" customWidth="1"/>
    <col min="13066" max="13066" width="19.44140625" style="20" customWidth="1"/>
    <col min="13067" max="13319" width="9.109375" style="20"/>
    <col min="13320" max="13320" width="12.44140625" style="20" customWidth="1"/>
    <col min="13321" max="13321" width="13.109375" style="20" customWidth="1"/>
    <col min="13322" max="13322" width="19.44140625" style="20" customWidth="1"/>
    <col min="13323" max="13575" width="9.109375" style="20"/>
    <col min="13576" max="13576" width="12.44140625" style="20" customWidth="1"/>
    <col min="13577" max="13577" width="13.109375" style="20" customWidth="1"/>
    <col min="13578" max="13578" width="19.44140625" style="20" customWidth="1"/>
    <col min="13579" max="13831" width="9.109375" style="20"/>
    <col min="13832" max="13832" width="12.44140625" style="20" customWidth="1"/>
    <col min="13833" max="13833" width="13.109375" style="20" customWidth="1"/>
    <col min="13834" max="13834" width="19.44140625" style="20" customWidth="1"/>
    <col min="13835" max="14087" width="9.109375" style="20"/>
    <col min="14088" max="14088" width="12.44140625" style="20" customWidth="1"/>
    <col min="14089" max="14089" width="13.109375" style="20" customWidth="1"/>
    <col min="14090" max="14090" width="19.44140625" style="20" customWidth="1"/>
    <col min="14091" max="14343" width="9.109375" style="20"/>
    <col min="14344" max="14344" width="12.44140625" style="20" customWidth="1"/>
    <col min="14345" max="14345" width="13.109375" style="20" customWidth="1"/>
    <col min="14346" max="14346" width="19.44140625" style="20" customWidth="1"/>
    <col min="14347" max="14599" width="9.109375" style="20"/>
    <col min="14600" max="14600" width="12.44140625" style="20" customWidth="1"/>
    <col min="14601" max="14601" width="13.109375" style="20" customWidth="1"/>
    <col min="14602" max="14602" width="19.44140625" style="20" customWidth="1"/>
    <col min="14603" max="14855" width="9.109375" style="20"/>
    <col min="14856" max="14856" width="12.44140625" style="20" customWidth="1"/>
    <col min="14857" max="14857" width="13.109375" style="20" customWidth="1"/>
    <col min="14858" max="14858" width="19.44140625" style="20" customWidth="1"/>
    <col min="14859" max="15111" width="9.109375" style="20"/>
    <col min="15112" max="15112" width="12.44140625" style="20" customWidth="1"/>
    <col min="15113" max="15113" width="13.109375" style="20" customWidth="1"/>
    <col min="15114" max="15114" width="19.44140625" style="20" customWidth="1"/>
    <col min="15115" max="15367" width="9.109375" style="20"/>
    <col min="15368" max="15368" width="12.44140625" style="20" customWidth="1"/>
    <col min="15369" max="15369" width="13.109375" style="20" customWidth="1"/>
    <col min="15370" max="15370" width="19.44140625" style="20" customWidth="1"/>
    <col min="15371" max="15623" width="9.109375" style="20"/>
    <col min="15624" max="15624" width="12.44140625" style="20" customWidth="1"/>
    <col min="15625" max="15625" width="13.109375" style="20" customWidth="1"/>
    <col min="15626" max="15626" width="19.44140625" style="20" customWidth="1"/>
    <col min="15627" max="15879" width="9.109375" style="20"/>
    <col min="15880" max="15880" width="12.44140625" style="20" customWidth="1"/>
    <col min="15881" max="15881" width="13.109375" style="20" customWidth="1"/>
    <col min="15882" max="15882" width="19.44140625" style="20" customWidth="1"/>
    <col min="15883" max="16135" width="9.109375" style="20"/>
    <col min="16136" max="16136" width="12.44140625" style="20" customWidth="1"/>
    <col min="16137" max="16137" width="13.109375" style="20" customWidth="1"/>
    <col min="16138" max="16138" width="19.44140625" style="20" customWidth="1"/>
    <col min="16139" max="16384" width="9.109375" style="20"/>
  </cols>
  <sheetData>
    <row r="1" spans="1:18" x14ac:dyDescent="0.25">
      <c r="A1" s="79"/>
      <c r="B1" s="79"/>
      <c r="C1" s="79"/>
      <c r="D1" s="79"/>
      <c r="E1" s="79"/>
      <c r="F1" s="80" t="s">
        <v>155</v>
      </c>
      <c r="G1" s="79"/>
      <c r="H1" s="79"/>
      <c r="I1" s="322" t="s">
        <v>156</v>
      </c>
      <c r="J1" s="322"/>
      <c r="K1" s="19"/>
      <c r="L1" s="19"/>
      <c r="M1" s="19"/>
      <c r="N1" s="19"/>
      <c r="O1" s="19"/>
      <c r="P1" s="19"/>
      <c r="Q1" s="19"/>
      <c r="R1" s="19"/>
    </row>
    <row r="2" spans="1:18" x14ac:dyDescent="0.25">
      <c r="A2" s="79"/>
      <c r="B2" s="79"/>
      <c r="C2" s="79"/>
      <c r="D2" s="79"/>
      <c r="E2" s="79"/>
      <c r="F2" s="79"/>
      <c r="G2" s="79"/>
      <c r="H2" s="79"/>
      <c r="I2" s="323" t="s">
        <v>157</v>
      </c>
      <c r="J2" s="323"/>
      <c r="K2" s="19"/>
      <c r="L2" s="19"/>
      <c r="M2" s="19"/>
      <c r="N2" s="19"/>
      <c r="O2" s="19"/>
      <c r="P2" s="19"/>
      <c r="Q2" s="19"/>
      <c r="R2" s="19"/>
    </row>
    <row r="3" spans="1:18" x14ac:dyDescent="0.25">
      <c r="A3" s="79"/>
      <c r="B3" s="79"/>
      <c r="C3" s="79"/>
      <c r="D3" s="79"/>
      <c r="E3" s="79"/>
      <c r="F3" s="79"/>
      <c r="G3" s="79"/>
      <c r="H3" s="79"/>
      <c r="I3" s="79"/>
      <c r="J3" s="79"/>
      <c r="K3" s="19"/>
      <c r="L3" s="19"/>
      <c r="M3" s="19"/>
      <c r="N3" s="19"/>
      <c r="O3" s="19"/>
      <c r="P3" s="19"/>
      <c r="Q3" s="19"/>
      <c r="R3" s="19"/>
    </row>
    <row r="4" spans="1:18" x14ac:dyDescent="0.25">
      <c r="A4" s="324" t="s">
        <v>158</v>
      </c>
      <c r="B4" s="325"/>
      <c r="C4" s="325" t="s">
        <v>159</v>
      </c>
      <c r="D4" s="325"/>
      <c r="E4" s="325" t="s">
        <v>160</v>
      </c>
      <c r="F4" s="325"/>
      <c r="G4" s="325"/>
      <c r="H4" s="325"/>
      <c r="I4" s="325"/>
      <c r="J4" s="326"/>
      <c r="K4" s="19"/>
      <c r="L4" s="19"/>
      <c r="M4" s="19"/>
      <c r="N4" s="19"/>
      <c r="O4" s="19"/>
      <c r="P4" s="19"/>
      <c r="Q4" s="19"/>
      <c r="R4" s="19"/>
    </row>
    <row r="5" spans="1:18" x14ac:dyDescent="0.25">
      <c r="A5" s="327"/>
      <c r="B5" s="328"/>
      <c r="C5" s="328"/>
      <c r="D5" s="328"/>
      <c r="E5" s="329" t="s">
        <v>200</v>
      </c>
      <c r="F5" s="329"/>
      <c r="G5" s="329"/>
      <c r="H5" s="329"/>
      <c r="I5" s="329"/>
      <c r="J5" s="330"/>
      <c r="K5" s="19"/>
      <c r="L5" s="19"/>
      <c r="M5" s="19"/>
      <c r="N5" s="19"/>
      <c r="O5" s="19"/>
      <c r="P5" s="19"/>
      <c r="Q5" s="19"/>
      <c r="R5" s="19"/>
    </row>
    <row r="6" spans="1:18" x14ac:dyDescent="0.25">
      <c r="A6" s="81"/>
      <c r="B6" s="81"/>
      <c r="C6" s="81"/>
      <c r="D6" s="81"/>
      <c r="E6" s="81"/>
      <c r="F6" s="81"/>
      <c r="G6" s="81"/>
      <c r="H6" s="81"/>
      <c r="I6" s="81"/>
      <c r="J6" s="81"/>
      <c r="K6" s="19"/>
      <c r="L6" s="19"/>
      <c r="M6" s="19"/>
      <c r="N6" s="19"/>
      <c r="O6" s="19"/>
      <c r="P6" s="19"/>
      <c r="Q6" s="19"/>
      <c r="R6" s="19"/>
    </row>
    <row r="7" spans="1:18" x14ac:dyDescent="0.25">
      <c r="A7" s="320" t="s">
        <v>161</v>
      </c>
      <c r="B7" s="320"/>
      <c r="C7" s="320"/>
      <c r="D7" s="320"/>
      <c r="E7" s="320"/>
      <c r="F7" s="320"/>
      <c r="G7" s="320"/>
      <c r="H7" s="320"/>
      <c r="I7" s="320"/>
      <c r="J7" s="320"/>
      <c r="K7" s="19"/>
      <c r="L7" s="19"/>
      <c r="M7" s="19"/>
      <c r="N7" s="19"/>
      <c r="O7" s="19"/>
      <c r="P7" s="19"/>
      <c r="Q7" s="19"/>
      <c r="R7" s="19"/>
    </row>
    <row r="8" spans="1:18" x14ac:dyDescent="0.25">
      <c r="A8" s="331" t="s">
        <v>239</v>
      </c>
      <c r="B8" s="331"/>
      <c r="C8" s="331"/>
      <c r="D8" s="331"/>
      <c r="E8" s="331"/>
      <c r="F8" s="331"/>
      <c r="G8" s="331"/>
      <c r="H8" s="331"/>
      <c r="I8" s="331"/>
      <c r="J8" s="331"/>
      <c r="K8" s="19"/>
      <c r="L8" s="19"/>
      <c r="M8" s="19"/>
      <c r="N8" s="19"/>
      <c r="O8" s="19"/>
      <c r="P8" s="19"/>
      <c r="Q8" s="19"/>
      <c r="R8" s="19"/>
    </row>
    <row r="9" spans="1:18" x14ac:dyDescent="0.25">
      <c r="A9" s="81"/>
      <c r="B9" s="81"/>
      <c r="C9" s="81"/>
      <c r="D9" s="81"/>
      <c r="E9" s="81"/>
      <c r="F9" s="81"/>
      <c r="G9" s="81"/>
      <c r="H9" s="81"/>
      <c r="I9" s="81"/>
      <c r="J9" s="81"/>
      <c r="K9" s="19"/>
      <c r="L9" s="19"/>
      <c r="M9" s="19"/>
      <c r="N9" s="19"/>
      <c r="O9" s="19"/>
      <c r="P9" s="19"/>
      <c r="Q9" s="19"/>
      <c r="R9" s="19"/>
    </row>
    <row r="10" spans="1:18" x14ac:dyDescent="0.25">
      <c r="A10" s="335" t="s">
        <v>162</v>
      </c>
      <c r="B10" s="335"/>
      <c r="C10" s="335"/>
      <c r="D10" s="335"/>
      <c r="E10" s="335"/>
      <c r="F10" s="335"/>
      <c r="G10" s="335"/>
      <c r="H10" s="335"/>
      <c r="I10" s="333">
        <v>1</v>
      </c>
      <c r="J10" s="333"/>
      <c r="K10" s="19"/>
      <c r="L10" s="19"/>
      <c r="M10" s="19"/>
      <c r="N10" s="19"/>
      <c r="O10" s="19"/>
      <c r="P10" s="19"/>
      <c r="Q10" s="19"/>
      <c r="R10" s="19"/>
    </row>
    <row r="11" spans="1:18" x14ac:dyDescent="0.25">
      <c r="A11" s="332" t="s">
        <v>163</v>
      </c>
      <c r="B11" s="332"/>
      <c r="C11" s="332"/>
      <c r="D11" s="332"/>
      <c r="E11" s="332"/>
      <c r="F11" s="332"/>
      <c r="G11" s="332"/>
      <c r="H11" s="332"/>
      <c r="I11" s="334">
        <v>0</v>
      </c>
      <c r="J11" s="334"/>
      <c r="K11" s="19"/>
      <c r="L11" s="19"/>
      <c r="M11" s="19"/>
      <c r="N11" s="19"/>
      <c r="O11" s="19"/>
      <c r="P11" s="19"/>
      <c r="Q11" s="19"/>
      <c r="R11" s="19"/>
    </row>
    <row r="12" spans="1:18" x14ac:dyDescent="0.25">
      <c r="A12" s="82"/>
      <c r="B12" s="82"/>
      <c r="C12" s="82"/>
      <c r="D12" s="82"/>
      <c r="E12" s="82"/>
      <c r="F12" s="82"/>
      <c r="G12" s="82"/>
      <c r="H12" s="82"/>
      <c r="I12" s="82"/>
      <c r="J12" s="82"/>
      <c r="K12" s="19"/>
      <c r="L12" s="19"/>
      <c r="M12" s="19"/>
      <c r="N12" s="19"/>
      <c r="O12" s="19"/>
      <c r="P12" s="19"/>
      <c r="Q12" s="19"/>
      <c r="R12" s="19"/>
    </row>
    <row r="13" spans="1:18" x14ac:dyDescent="0.25">
      <c r="A13" s="319" t="s">
        <v>164</v>
      </c>
      <c r="B13" s="319"/>
      <c r="C13" s="319"/>
      <c r="D13" s="319"/>
      <c r="E13" s="319"/>
      <c r="F13" s="319"/>
      <c r="G13" s="319"/>
      <c r="H13" s="319"/>
      <c r="I13" s="319"/>
      <c r="J13" s="319"/>
      <c r="K13" s="19"/>
      <c r="L13" s="19"/>
      <c r="M13" s="19"/>
      <c r="N13" s="19"/>
      <c r="O13" s="19"/>
      <c r="P13" s="19"/>
      <c r="Q13" s="19"/>
      <c r="R13" s="19"/>
    </row>
    <row r="14" spans="1:18" x14ac:dyDescent="0.25">
      <c r="A14" s="79"/>
      <c r="B14" s="79"/>
      <c r="C14" s="79"/>
      <c r="D14" s="79"/>
      <c r="E14" s="79"/>
      <c r="F14" s="79"/>
      <c r="G14" s="79"/>
      <c r="H14" s="79"/>
      <c r="I14" s="79"/>
      <c r="J14" s="79"/>
      <c r="K14" s="19"/>
      <c r="L14" s="19"/>
      <c r="M14" s="19"/>
      <c r="N14" s="19"/>
      <c r="O14" s="19"/>
      <c r="P14" s="19"/>
      <c r="Q14" s="19"/>
      <c r="R14" s="19"/>
    </row>
    <row r="15" spans="1:18" x14ac:dyDescent="0.25">
      <c r="A15" s="320" t="s">
        <v>165</v>
      </c>
      <c r="B15" s="320"/>
      <c r="C15" s="320"/>
      <c r="D15" s="320"/>
      <c r="E15" s="320"/>
      <c r="F15" s="320"/>
      <c r="G15" s="320"/>
      <c r="H15" s="320"/>
      <c r="I15" s="320"/>
      <c r="J15" s="320"/>
      <c r="K15" s="19"/>
      <c r="L15" s="19"/>
      <c r="M15" s="19"/>
      <c r="N15" s="19"/>
      <c r="O15" s="19"/>
      <c r="P15" s="19"/>
      <c r="Q15" s="19"/>
      <c r="R15" s="19"/>
    </row>
    <row r="16" spans="1:18" x14ac:dyDescent="0.25">
      <c r="A16" s="321" t="s">
        <v>166</v>
      </c>
      <c r="B16" s="321"/>
      <c r="C16" s="321"/>
      <c r="D16" s="321"/>
      <c r="E16" s="321"/>
      <c r="F16" s="321"/>
      <c r="G16" s="321"/>
      <c r="H16" s="321"/>
      <c r="I16" s="321"/>
      <c r="J16" s="321"/>
      <c r="K16" s="19"/>
      <c r="L16" s="19"/>
      <c r="M16" s="19"/>
      <c r="N16" s="19"/>
      <c r="O16" s="19"/>
      <c r="P16" s="19"/>
      <c r="Q16" s="19"/>
      <c r="R16" s="19"/>
    </row>
    <row r="17" spans="1:18" x14ac:dyDescent="0.25">
      <c r="A17" s="79"/>
      <c r="B17" s="79"/>
      <c r="C17" s="79"/>
      <c r="D17" s="79"/>
      <c r="E17" s="79"/>
      <c r="F17" s="79"/>
      <c r="G17" s="79"/>
      <c r="H17" s="79"/>
      <c r="I17" s="79"/>
      <c r="J17" s="79"/>
      <c r="K17" s="19"/>
      <c r="L17" s="19"/>
      <c r="M17" s="19"/>
      <c r="N17" s="19"/>
      <c r="O17" s="19"/>
      <c r="P17" s="19"/>
      <c r="Q17" s="19"/>
      <c r="R17" s="19"/>
    </row>
    <row r="18" spans="1:18" x14ac:dyDescent="0.25">
      <c r="A18" s="318" t="s">
        <v>167</v>
      </c>
      <c r="B18" s="318"/>
      <c r="C18" s="318"/>
      <c r="D18" s="318"/>
      <c r="E18" s="318"/>
      <c r="F18" s="318"/>
      <c r="G18" s="318"/>
      <c r="H18" s="318"/>
      <c r="I18" s="318" t="s">
        <v>168</v>
      </c>
      <c r="J18" s="308" t="s">
        <v>169</v>
      </c>
      <c r="K18" s="19"/>
      <c r="L18" s="308" t="s">
        <v>170</v>
      </c>
      <c r="M18" s="308"/>
      <c r="N18" s="308"/>
      <c r="O18" s="318" t="s">
        <v>171</v>
      </c>
      <c r="P18" s="318" t="s">
        <v>172</v>
      </c>
      <c r="Q18" s="318" t="s">
        <v>173</v>
      </c>
      <c r="R18" s="19"/>
    </row>
    <row r="19" spans="1:18" x14ac:dyDescent="0.25">
      <c r="A19" s="318"/>
      <c r="B19" s="318"/>
      <c r="C19" s="318"/>
      <c r="D19" s="318"/>
      <c r="E19" s="318"/>
      <c r="F19" s="318"/>
      <c r="G19" s="318"/>
      <c r="H19" s="318"/>
      <c r="I19" s="318"/>
      <c r="J19" s="308"/>
      <c r="K19" s="19"/>
      <c r="L19" s="308"/>
      <c r="M19" s="308"/>
      <c r="N19" s="308"/>
      <c r="O19" s="318"/>
      <c r="P19" s="318"/>
      <c r="Q19" s="318"/>
      <c r="R19" s="19"/>
    </row>
    <row r="20" spans="1:18" x14ac:dyDescent="0.25">
      <c r="A20" s="317" t="s">
        <v>43</v>
      </c>
      <c r="B20" s="317"/>
      <c r="C20" s="317"/>
      <c r="D20" s="317"/>
      <c r="E20" s="317"/>
      <c r="F20" s="317"/>
      <c r="G20" s="317"/>
      <c r="H20" s="317"/>
      <c r="I20" s="83" t="s">
        <v>174</v>
      </c>
      <c r="J20" s="84">
        <v>1.4999999999999999E-2</v>
      </c>
      <c r="K20" s="19"/>
      <c r="L20" s="316" t="s">
        <v>175</v>
      </c>
      <c r="M20" s="316"/>
      <c r="N20" s="316"/>
      <c r="O20" s="21">
        <v>1.4999999999999999E-2</v>
      </c>
      <c r="P20" s="21">
        <v>3.4500000000000003E-2</v>
      </c>
      <c r="Q20" s="21">
        <v>4.4900000000000002E-2</v>
      </c>
      <c r="R20" s="19"/>
    </row>
    <row r="21" spans="1:18" x14ac:dyDescent="0.25">
      <c r="A21" s="317" t="s">
        <v>176</v>
      </c>
      <c r="B21" s="317"/>
      <c r="C21" s="317"/>
      <c r="D21" s="317"/>
      <c r="E21" s="317"/>
      <c r="F21" s="317"/>
      <c r="G21" s="317"/>
      <c r="H21" s="317"/>
      <c r="I21" s="83" t="s">
        <v>177</v>
      </c>
      <c r="J21" s="84">
        <v>3.0000000000000001E-3</v>
      </c>
      <c r="K21" s="19"/>
      <c r="L21" s="316" t="s">
        <v>175</v>
      </c>
      <c r="M21" s="316"/>
      <c r="N21" s="316"/>
      <c r="O21" s="21">
        <v>3.0000000000000001E-3</v>
      </c>
      <c r="P21" s="21">
        <v>4.7999999999999996E-3</v>
      </c>
      <c r="Q21" s="21">
        <v>8.2000000000000007E-3</v>
      </c>
      <c r="R21" s="19"/>
    </row>
    <row r="22" spans="1:18" x14ac:dyDescent="0.25">
      <c r="A22" s="317" t="s">
        <v>178</v>
      </c>
      <c r="B22" s="317"/>
      <c r="C22" s="317"/>
      <c r="D22" s="317"/>
      <c r="E22" s="317"/>
      <c r="F22" s="317"/>
      <c r="G22" s="317"/>
      <c r="H22" s="317"/>
      <c r="I22" s="83" t="s">
        <v>179</v>
      </c>
      <c r="J22" s="84">
        <v>5.5999999999999999E-3</v>
      </c>
      <c r="K22" s="19"/>
      <c r="L22" s="316" t="s">
        <v>175</v>
      </c>
      <c r="M22" s="316"/>
      <c r="N22" s="316"/>
      <c r="O22" s="21">
        <v>5.5999999999999999E-3</v>
      </c>
      <c r="P22" s="21">
        <v>8.5000000000000006E-3</v>
      </c>
      <c r="Q22" s="21">
        <v>8.8999999999999999E-3</v>
      </c>
      <c r="R22" s="19"/>
    </row>
    <row r="23" spans="1:18" x14ac:dyDescent="0.25">
      <c r="A23" s="317" t="s">
        <v>44</v>
      </c>
      <c r="B23" s="317"/>
      <c r="C23" s="317"/>
      <c r="D23" s="317"/>
      <c r="E23" s="317"/>
      <c r="F23" s="317"/>
      <c r="G23" s="317"/>
      <c r="H23" s="317"/>
      <c r="I23" s="83" t="s">
        <v>180</v>
      </c>
      <c r="J23" s="85">
        <v>8.5000000000000006E-3</v>
      </c>
      <c r="K23" s="19"/>
      <c r="L23" s="22" t="s">
        <v>175</v>
      </c>
      <c r="M23" s="22"/>
      <c r="N23" s="22"/>
      <c r="O23" s="21">
        <v>8.5000000000000006E-3</v>
      </c>
      <c r="P23" s="21">
        <v>8.5000000000000006E-3</v>
      </c>
      <c r="Q23" s="21">
        <v>8.8999999999999999E-3</v>
      </c>
      <c r="R23" s="19"/>
    </row>
    <row r="24" spans="1:18" x14ac:dyDescent="0.25">
      <c r="A24" s="317" t="s">
        <v>45</v>
      </c>
      <c r="B24" s="317"/>
      <c r="C24" s="317"/>
      <c r="D24" s="317"/>
      <c r="E24" s="317"/>
      <c r="F24" s="317"/>
      <c r="G24" s="317"/>
      <c r="H24" s="317"/>
      <c r="I24" s="83" t="s">
        <v>107</v>
      </c>
      <c r="J24" s="84">
        <v>5.11E-2</v>
      </c>
      <c r="K24" s="19"/>
      <c r="L24" s="316" t="s">
        <v>175</v>
      </c>
      <c r="M24" s="316"/>
      <c r="N24" s="316"/>
      <c r="O24" s="21">
        <v>3.5000000000000003E-2</v>
      </c>
      <c r="P24" s="21">
        <v>5.11E-2</v>
      </c>
      <c r="Q24" s="21">
        <v>6.2199999999999998E-2</v>
      </c>
      <c r="R24" s="19"/>
    </row>
    <row r="25" spans="1:18" x14ac:dyDescent="0.25">
      <c r="A25" s="317" t="s">
        <v>181</v>
      </c>
      <c r="B25" s="317"/>
      <c r="C25" s="317"/>
      <c r="D25" s="317"/>
      <c r="E25" s="317"/>
      <c r="F25" s="317"/>
      <c r="G25" s="317"/>
      <c r="H25" s="317"/>
      <c r="I25" s="83" t="s">
        <v>182</v>
      </c>
      <c r="J25" s="84">
        <v>3.6499999999999998E-2</v>
      </c>
      <c r="K25" s="19"/>
      <c r="L25" s="316" t="s">
        <v>175</v>
      </c>
      <c r="M25" s="316"/>
      <c r="N25" s="316"/>
      <c r="O25" s="21">
        <v>3.6499999999999998E-2</v>
      </c>
      <c r="P25" s="21">
        <v>3.6499999999999998E-2</v>
      </c>
      <c r="Q25" s="21">
        <v>3.6499999999999998E-2</v>
      </c>
      <c r="R25" s="19"/>
    </row>
    <row r="26" spans="1:18" x14ac:dyDescent="0.25">
      <c r="A26" s="317" t="s">
        <v>183</v>
      </c>
      <c r="B26" s="317"/>
      <c r="C26" s="317"/>
      <c r="D26" s="317"/>
      <c r="E26" s="317"/>
      <c r="F26" s="317"/>
      <c r="G26" s="317"/>
      <c r="H26" s="317"/>
      <c r="I26" s="83" t="s">
        <v>184</v>
      </c>
      <c r="J26" s="21">
        <f>I11*I10</f>
        <v>0</v>
      </c>
      <c r="K26" s="19"/>
      <c r="L26" s="316" t="s">
        <v>175</v>
      </c>
      <c r="M26" s="316"/>
      <c r="N26" s="316"/>
      <c r="O26" s="21">
        <v>0</v>
      </c>
      <c r="P26" s="21">
        <v>2.5000000000000001E-2</v>
      </c>
      <c r="Q26" s="21">
        <v>0.05</v>
      </c>
      <c r="R26" s="19"/>
    </row>
    <row r="27" spans="1:18" x14ac:dyDescent="0.25">
      <c r="A27" s="317" t="s">
        <v>185</v>
      </c>
      <c r="B27" s="317"/>
      <c r="C27" s="317"/>
      <c r="D27" s="317"/>
      <c r="E27" s="317"/>
      <c r="F27" s="317"/>
      <c r="G27" s="317"/>
      <c r="H27" s="317"/>
      <c r="I27" s="83" t="s">
        <v>186</v>
      </c>
      <c r="J27" s="21">
        <v>0</v>
      </c>
      <c r="K27" s="19"/>
      <c r="L27" s="316" t="s">
        <v>175</v>
      </c>
      <c r="M27" s="316"/>
      <c r="N27" s="316"/>
      <c r="O27" s="23">
        <v>0</v>
      </c>
      <c r="P27" s="23">
        <v>4.4999999999999998E-2</v>
      </c>
      <c r="Q27" s="23">
        <v>4.4999999999999998E-2</v>
      </c>
      <c r="R27" s="19"/>
    </row>
    <row r="28" spans="1:18" x14ac:dyDescent="0.25">
      <c r="A28" s="307" t="s">
        <v>187</v>
      </c>
      <c r="B28" s="307"/>
      <c r="C28" s="307"/>
      <c r="D28" s="307"/>
      <c r="E28" s="307"/>
      <c r="F28" s="307"/>
      <c r="G28" s="307"/>
      <c r="H28" s="307"/>
      <c r="I28" s="86" t="s">
        <v>188</v>
      </c>
      <c r="J28" s="87">
        <f>ROUND((1+$J$20+$J$21+$J$22)*(1+$J$23)*(1+$J$24)/(1-$J$25-$J$26) - 1,4)</f>
        <v>0.12620000000000001</v>
      </c>
      <c r="K28" s="19"/>
      <c r="L28" s="308" t="s">
        <v>189</v>
      </c>
      <c r="M28" s="308"/>
      <c r="N28" s="308"/>
      <c r="O28" s="21">
        <v>0.111</v>
      </c>
      <c r="P28" s="21">
        <v>0.14019999999999999</v>
      </c>
      <c r="Q28" s="21">
        <v>0.16800000000000001</v>
      </c>
      <c r="R28" s="19"/>
    </row>
    <row r="29" spans="1:18" x14ac:dyDescent="0.25">
      <c r="A29" s="309" t="s">
        <v>190</v>
      </c>
      <c r="B29" s="309"/>
      <c r="C29" s="309"/>
      <c r="D29" s="309"/>
      <c r="E29" s="309"/>
      <c r="F29" s="309"/>
      <c r="G29" s="309"/>
      <c r="H29" s="309"/>
      <c r="I29" s="88"/>
      <c r="J29" s="87"/>
      <c r="K29" s="19"/>
      <c r="L29" s="19"/>
      <c r="M29" s="19"/>
      <c r="N29" s="19"/>
      <c r="O29" s="19"/>
      <c r="P29" s="19"/>
      <c r="Q29" s="19"/>
      <c r="R29" s="19"/>
    </row>
    <row r="30" spans="1:18" x14ac:dyDescent="0.25">
      <c r="A30" s="79"/>
      <c r="B30" s="79"/>
      <c r="C30" s="79"/>
      <c r="D30" s="79"/>
      <c r="E30" s="79"/>
      <c r="F30" s="79"/>
      <c r="G30" s="79"/>
      <c r="H30" s="79"/>
      <c r="I30" s="79"/>
      <c r="J30" s="79"/>
      <c r="K30" s="19"/>
      <c r="L30" s="19"/>
      <c r="M30" s="19"/>
      <c r="N30" s="19"/>
      <c r="O30" s="19"/>
      <c r="P30" s="19"/>
      <c r="Q30" s="19"/>
      <c r="R30" s="19"/>
    </row>
    <row r="31" spans="1:18" x14ac:dyDescent="0.25">
      <c r="A31" s="89" t="s">
        <v>119</v>
      </c>
      <c r="B31" s="310" t="s">
        <v>119</v>
      </c>
      <c r="C31" s="310"/>
      <c r="D31" s="310"/>
      <c r="E31" s="310"/>
      <c r="F31" s="310"/>
      <c r="G31" s="310"/>
      <c r="H31" s="310"/>
      <c r="I31" s="310"/>
      <c r="J31" s="310"/>
      <c r="K31" s="19"/>
      <c r="L31" s="19"/>
      <c r="M31" s="19"/>
      <c r="N31" s="19"/>
      <c r="O31" s="19"/>
      <c r="P31" s="19"/>
      <c r="Q31" s="19"/>
      <c r="R31" s="19"/>
    </row>
    <row r="32" spans="1:18" x14ac:dyDescent="0.25">
      <c r="A32" s="79"/>
      <c r="B32" s="79"/>
      <c r="C32" s="79"/>
      <c r="D32" s="79"/>
      <c r="E32" s="79"/>
      <c r="F32" s="79"/>
      <c r="G32" s="79"/>
      <c r="H32" s="79"/>
      <c r="I32" s="79"/>
      <c r="J32" s="79"/>
      <c r="K32" s="19"/>
      <c r="L32" s="19"/>
      <c r="M32" s="19"/>
      <c r="N32" s="19"/>
      <c r="O32" s="19"/>
      <c r="P32" s="19"/>
      <c r="Q32" s="19"/>
      <c r="R32" s="19"/>
    </row>
    <row r="33" spans="1:18" x14ac:dyDescent="0.25">
      <c r="A33" s="311" t="s">
        <v>191</v>
      </c>
      <c r="B33" s="311"/>
      <c r="C33" s="311"/>
      <c r="D33" s="311"/>
      <c r="E33" s="311"/>
      <c r="F33" s="311"/>
      <c r="G33" s="311"/>
      <c r="H33" s="311"/>
      <c r="I33" s="311"/>
      <c r="J33" s="311"/>
      <c r="K33" s="19"/>
      <c r="L33" s="19"/>
      <c r="M33" s="19"/>
      <c r="N33" s="19"/>
      <c r="O33" s="19"/>
      <c r="P33" s="19"/>
      <c r="Q33" s="19"/>
      <c r="R33" s="19"/>
    </row>
    <row r="34" spans="1:18" x14ac:dyDescent="0.25">
      <c r="A34" s="90"/>
      <c r="B34" s="90"/>
      <c r="C34" s="90"/>
      <c r="D34" s="312" t="s">
        <v>192</v>
      </c>
      <c r="E34" s="313" t="s">
        <v>193</v>
      </c>
      <c r="F34" s="313"/>
      <c r="G34" s="313"/>
      <c r="H34" s="314" t="s">
        <v>194</v>
      </c>
      <c r="I34" s="90"/>
      <c r="J34" s="90"/>
      <c r="K34" s="19"/>
      <c r="L34" s="19"/>
      <c r="M34" s="19"/>
      <c r="N34" s="19"/>
      <c r="O34" s="19"/>
      <c r="P34" s="19"/>
      <c r="Q34" s="19"/>
      <c r="R34" s="19"/>
    </row>
    <row r="35" spans="1:18" x14ac:dyDescent="0.25">
      <c r="A35" s="90"/>
      <c r="B35" s="90"/>
      <c r="C35" s="90"/>
      <c r="D35" s="312"/>
      <c r="E35" s="315" t="s">
        <v>195</v>
      </c>
      <c r="F35" s="315"/>
      <c r="G35" s="315"/>
      <c r="H35" s="314"/>
      <c r="I35" s="90"/>
      <c r="J35" s="90"/>
      <c r="K35" s="19"/>
      <c r="L35" s="19"/>
      <c r="M35" s="19"/>
      <c r="N35" s="19"/>
      <c r="O35" s="19"/>
      <c r="P35" s="19"/>
      <c r="Q35" s="19"/>
      <c r="R35" s="19"/>
    </row>
    <row r="36" spans="1:18" ht="9.75" customHeight="1" x14ac:dyDescent="0.25">
      <c r="A36" s="91"/>
      <c r="B36" s="91"/>
      <c r="C36" s="91"/>
      <c r="D36" s="91"/>
      <c r="E36" s="91"/>
      <c r="F36" s="91"/>
      <c r="G36" s="91"/>
      <c r="H36" s="91"/>
      <c r="I36" s="91"/>
      <c r="J36" s="91"/>
      <c r="K36" s="19"/>
      <c r="L36" s="19"/>
      <c r="M36" s="19"/>
      <c r="N36" s="19"/>
      <c r="O36" s="19"/>
      <c r="P36" s="19"/>
      <c r="Q36" s="19"/>
      <c r="R36" s="19"/>
    </row>
    <row r="37" spans="1:18" ht="25.5" customHeight="1" x14ac:dyDescent="0.25">
      <c r="A37" s="303" t="s">
        <v>196</v>
      </c>
      <c r="B37" s="304"/>
      <c r="C37" s="304"/>
      <c r="D37" s="304"/>
      <c r="E37" s="304"/>
      <c r="F37" s="304"/>
      <c r="G37" s="304"/>
      <c r="H37" s="304"/>
      <c r="I37" s="305"/>
      <c r="J37" s="92">
        <f>I11</f>
        <v>0</v>
      </c>
      <c r="K37" s="19"/>
      <c r="L37" s="19"/>
      <c r="M37" s="19"/>
      <c r="N37" s="19"/>
      <c r="O37" s="19"/>
      <c r="P37" s="19"/>
      <c r="Q37" s="19"/>
      <c r="R37" s="19"/>
    </row>
    <row r="38" spans="1:18" ht="27" customHeight="1" x14ac:dyDescent="0.25">
      <c r="A38" s="303" t="s">
        <v>197</v>
      </c>
      <c r="B38" s="304"/>
      <c r="C38" s="304"/>
      <c r="D38" s="304"/>
      <c r="E38" s="304"/>
      <c r="F38" s="304"/>
      <c r="G38" s="304"/>
      <c r="H38" s="304"/>
      <c r="I38" s="305"/>
      <c r="J38" s="93" t="s">
        <v>198</v>
      </c>
      <c r="K38" s="19"/>
      <c r="L38" s="19"/>
      <c r="M38" s="19"/>
      <c r="N38" s="19"/>
      <c r="O38" s="19"/>
      <c r="P38" s="19"/>
      <c r="Q38" s="19"/>
      <c r="R38" s="19"/>
    </row>
    <row r="39" spans="1:18" x14ac:dyDescent="0.25">
      <c r="A39" s="79"/>
      <c r="B39" s="79"/>
      <c r="C39" s="79"/>
      <c r="D39" s="79"/>
      <c r="E39" s="79"/>
      <c r="F39" s="79"/>
      <c r="G39" s="79"/>
      <c r="H39" s="79"/>
      <c r="I39" s="79"/>
      <c r="J39" s="79"/>
      <c r="K39" s="19"/>
      <c r="L39" s="19"/>
      <c r="M39" s="19"/>
      <c r="N39" s="19"/>
      <c r="O39" s="19"/>
      <c r="P39" s="19"/>
      <c r="Q39" s="19"/>
      <c r="R39" s="19"/>
    </row>
    <row r="40" spans="1:18" x14ac:dyDescent="0.25">
      <c r="A40" s="79" t="s">
        <v>199</v>
      </c>
      <c r="B40" s="79"/>
      <c r="C40" s="79"/>
      <c r="D40" s="79"/>
      <c r="E40" s="79"/>
      <c r="F40" s="79"/>
      <c r="G40" s="79"/>
      <c r="H40" s="79"/>
      <c r="I40" s="79"/>
      <c r="J40" s="79"/>
      <c r="K40" s="19"/>
      <c r="L40" s="19"/>
      <c r="M40" s="19"/>
      <c r="N40" s="19"/>
      <c r="O40" s="19"/>
      <c r="P40" s="19"/>
      <c r="Q40" s="19"/>
      <c r="R40" s="19"/>
    </row>
    <row r="41" spans="1:18" x14ac:dyDescent="0.25">
      <c r="A41" s="306"/>
      <c r="B41" s="306"/>
      <c r="C41" s="306"/>
      <c r="D41" s="306"/>
      <c r="E41" s="306"/>
      <c r="F41" s="306"/>
      <c r="G41" s="306"/>
      <c r="H41" s="306"/>
      <c r="I41" s="306"/>
      <c r="J41" s="306"/>
      <c r="K41" s="19"/>
      <c r="L41" s="19"/>
      <c r="M41" s="19"/>
      <c r="N41" s="19"/>
      <c r="O41" s="19"/>
      <c r="P41" s="19"/>
      <c r="Q41" s="19"/>
      <c r="R41" s="19"/>
    </row>
    <row r="42" spans="1:18" x14ac:dyDescent="0.25">
      <c r="A42" s="79"/>
      <c r="B42" s="79"/>
      <c r="C42" s="79"/>
      <c r="D42" s="79"/>
      <c r="E42" s="79"/>
      <c r="F42" s="79"/>
      <c r="G42" s="79"/>
      <c r="H42" s="79"/>
      <c r="I42" s="79"/>
      <c r="J42" s="79"/>
      <c r="K42" s="19"/>
      <c r="L42" s="19"/>
      <c r="M42" s="19"/>
      <c r="N42" s="19"/>
      <c r="O42" s="19"/>
      <c r="P42" s="19"/>
      <c r="Q42" s="19"/>
      <c r="R42" s="19"/>
    </row>
    <row r="43" spans="1:18" x14ac:dyDescent="0.25">
      <c r="A43" s="79"/>
      <c r="B43" s="79"/>
      <c r="C43" s="79"/>
      <c r="D43" s="79"/>
      <c r="E43" s="79"/>
      <c r="F43" s="79"/>
      <c r="G43" s="79"/>
      <c r="H43" s="79"/>
      <c r="I43" s="79"/>
      <c r="J43" s="79"/>
      <c r="K43" s="19"/>
      <c r="L43" s="19"/>
      <c r="M43" s="19"/>
      <c r="N43" s="19"/>
      <c r="O43" s="19"/>
      <c r="P43" s="19"/>
      <c r="Q43" s="19"/>
      <c r="R43" s="19"/>
    </row>
    <row r="45" spans="1:18" x14ac:dyDescent="0.3">
      <c r="F45" s="154" t="s">
        <v>274</v>
      </c>
      <c r="G45" s="154"/>
      <c r="H45" s="154"/>
      <c r="I45" s="154"/>
    </row>
    <row r="46" spans="1:18" x14ac:dyDescent="0.3">
      <c r="F46" s="255" t="s">
        <v>270</v>
      </c>
      <c r="G46" s="255"/>
      <c r="H46" s="255"/>
      <c r="I46" s="255"/>
    </row>
    <row r="47" spans="1:18" x14ac:dyDescent="0.3">
      <c r="F47" s="255" t="s">
        <v>275</v>
      </c>
      <c r="G47" s="256"/>
      <c r="H47" s="256"/>
      <c r="I47" s="256"/>
    </row>
    <row r="50" spans="6:9" x14ac:dyDescent="0.2">
      <c r="F50" s="33" t="s">
        <v>273</v>
      </c>
      <c r="G50" s="33"/>
      <c r="H50" s="33"/>
      <c r="I50" s="33"/>
    </row>
    <row r="51" spans="6:9" x14ac:dyDescent="0.2">
      <c r="F51" s="250" t="s">
        <v>271</v>
      </c>
      <c r="G51" s="250"/>
      <c r="H51" s="250"/>
      <c r="I51" s="250"/>
    </row>
    <row r="52" spans="6:9" x14ac:dyDescent="0.2">
      <c r="F52" s="251" t="s">
        <v>272</v>
      </c>
      <c r="G52" s="251"/>
      <c r="H52" s="251"/>
      <c r="I52" s="251"/>
    </row>
  </sheetData>
  <mergeCells count="55">
    <mergeCell ref="F46:I46"/>
    <mergeCell ref="F47:I47"/>
    <mergeCell ref="F52:I52"/>
    <mergeCell ref="F51:I51"/>
    <mergeCell ref="A5:B5"/>
    <mergeCell ref="C5:D5"/>
    <mergeCell ref="E5:J5"/>
    <mergeCell ref="A7:J7"/>
    <mergeCell ref="A8:J8"/>
    <mergeCell ref="A10:H10"/>
    <mergeCell ref="I10:J10"/>
    <mergeCell ref="A11:H11"/>
    <mergeCell ref="I11:J11"/>
    <mergeCell ref="A24:H24"/>
    <mergeCell ref="A25:H25"/>
    <mergeCell ref="A37:I37"/>
    <mergeCell ref="I1:J1"/>
    <mergeCell ref="I2:J2"/>
    <mergeCell ref="A4:B4"/>
    <mergeCell ref="C4:D4"/>
    <mergeCell ref="E4:J4"/>
    <mergeCell ref="Q18:Q19"/>
    <mergeCell ref="A20:H20"/>
    <mergeCell ref="L20:N20"/>
    <mergeCell ref="A13:J13"/>
    <mergeCell ref="A15:J15"/>
    <mergeCell ref="A16:J16"/>
    <mergeCell ref="A18:H19"/>
    <mergeCell ref="I18:I19"/>
    <mergeCell ref="J18:J19"/>
    <mergeCell ref="L24:N24"/>
    <mergeCell ref="L18:N19"/>
    <mergeCell ref="O18:O19"/>
    <mergeCell ref="P18:P19"/>
    <mergeCell ref="A21:H21"/>
    <mergeCell ref="L21:N21"/>
    <mergeCell ref="A22:H22"/>
    <mergeCell ref="L22:N22"/>
    <mergeCell ref="A23:H23"/>
    <mergeCell ref="L25:N25"/>
    <mergeCell ref="A26:H26"/>
    <mergeCell ref="L26:N26"/>
    <mergeCell ref="A27:H27"/>
    <mergeCell ref="L27:N27"/>
    <mergeCell ref="A38:I38"/>
    <mergeCell ref="A41:J41"/>
    <mergeCell ref="A28:H28"/>
    <mergeCell ref="L28:N28"/>
    <mergeCell ref="A29:H29"/>
    <mergeCell ref="B31:J31"/>
    <mergeCell ref="A33:J33"/>
    <mergeCell ref="D34:D35"/>
    <mergeCell ref="E34:G34"/>
    <mergeCell ref="H34:H35"/>
    <mergeCell ref="E35:G35"/>
  </mergeCells>
  <conditionalFormatting sqref="A29:I29">
    <cfRule type="expression" dxfId="3" priority="1" stopIfTrue="1">
      <formula>DESONERACAO="não"</formula>
    </cfRule>
  </conditionalFormatting>
  <conditionalFormatting sqref="L28:N28">
    <cfRule type="expression" dxfId="2" priority="2" stopIfTrue="1">
      <formula>AND(L28&lt;&gt;"OK",L28&lt;&gt;"-",L28&lt;&gt;"")</formula>
    </cfRule>
    <cfRule type="cellIs" dxfId="1" priority="3" stopIfTrue="1" operator="equal">
      <formula>"OK"</formula>
    </cfRule>
  </conditionalFormatting>
  <conditionalFormatting sqref="J28:J29">
    <cfRule type="expression" dxfId="0" priority="4" stopIfTrue="1">
      <formula>DESONERACAO="não"</formula>
    </cfRule>
  </conditionalFormatting>
  <dataValidations count="5">
    <dataValidation type="decimal" allowBlank="1" showErrorMessage="1" errorTitle="Erro de valores" error="Digite um valor entre 0% e 100%"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xr:uid="{00000000-0002-0000-0700-000000000000}">
      <formula1>0</formula1>
      <formula2>1</formula2>
    </dataValidation>
    <dataValidation type="decimal" allowBlank="1" showInputMessage="1" showErrorMessage="1" errorTitle="Valor não permitido" error="Digite um percentual entre 0% e 100%." promptTitle="Valores admissíveis:" prompt="Insira valores entre 0 e 100%." sqref="I10:J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I65546:J65546 JE65546:JF65546 TA65546:TB65546 ACW65546:ACX65546 AMS65546:AMT65546 AWO65546:AWP65546 BGK65546:BGL65546 BQG65546:BQH65546 CAC65546:CAD65546 CJY65546:CJZ65546 CTU65546:CTV65546 DDQ65546:DDR65546 DNM65546:DNN65546 DXI65546:DXJ65546 EHE65546:EHF65546 ERA65546:ERB65546 FAW65546:FAX65546 FKS65546:FKT65546 FUO65546:FUP65546 GEK65546:GEL65546 GOG65546:GOH65546 GYC65546:GYD65546 HHY65546:HHZ65546 HRU65546:HRV65546 IBQ65546:IBR65546 ILM65546:ILN65546 IVI65546:IVJ65546 JFE65546:JFF65546 JPA65546:JPB65546 JYW65546:JYX65546 KIS65546:KIT65546 KSO65546:KSP65546 LCK65546:LCL65546 LMG65546:LMH65546 LWC65546:LWD65546 MFY65546:MFZ65546 MPU65546:MPV65546 MZQ65546:MZR65546 NJM65546:NJN65546 NTI65546:NTJ65546 ODE65546:ODF65546 ONA65546:ONB65546 OWW65546:OWX65546 PGS65546:PGT65546 PQO65546:PQP65546 QAK65546:QAL65546 QKG65546:QKH65546 QUC65546:QUD65546 RDY65546:RDZ65546 RNU65546:RNV65546 RXQ65546:RXR65546 SHM65546:SHN65546 SRI65546:SRJ65546 TBE65546:TBF65546 TLA65546:TLB65546 TUW65546:TUX65546 UES65546:UET65546 UOO65546:UOP65546 UYK65546:UYL65546 VIG65546:VIH65546 VSC65546:VSD65546 WBY65546:WBZ65546 WLU65546:WLV65546 WVQ65546:WVR65546 I131082:J131082 JE131082:JF131082 TA131082:TB131082 ACW131082:ACX131082 AMS131082:AMT131082 AWO131082:AWP131082 BGK131082:BGL131082 BQG131082:BQH131082 CAC131082:CAD131082 CJY131082:CJZ131082 CTU131082:CTV131082 DDQ131082:DDR131082 DNM131082:DNN131082 DXI131082:DXJ131082 EHE131082:EHF131082 ERA131082:ERB131082 FAW131082:FAX131082 FKS131082:FKT131082 FUO131082:FUP131082 GEK131082:GEL131082 GOG131082:GOH131082 GYC131082:GYD131082 HHY131082:HHZ131082 HRU131082:HRV131082 IBQ131082:IBR131082 ILM131082:ILN131082 IVI131082:IVJ131082 JFE131082:JFF131082 JPA131082:JPB131082 JYW131082:JYX131082 KIS131082:KIT131082 KSO131082:KSP131082 LCK131082:LCL131082 LMG131082:LMH131082 LWC131082:LWD131082 MFY131082:MFZ131082 MPU131082:MPV131082 MZQ131082:MZR131082 NJM131082:NJN131082 NTI131082:NTJ131082 ODE131082:ODF131082 ONA131082:ONB131082 OWW131082:OWX131082 PGS131082:PGT131082 PQO131082:PQP131082 QAK131082:QAL131082 QKG131082:QKH131082 QUC131082:QUD131082 RDY131082:RDZ131082 RNU131082:RNV131082 RXQ131082:RXR131082 SHM131082:SHN131082 SRI131082:SRJ131082 TBE131082:TBF131082 TLA131082:TLB131082 TUW131082:TUX131082 UES131082:UET131082 UOO131082:UOP131082 UYK131082:UYL131082 VIG131082:VIH131082 VSC131082:VSD131082 WBY131082:WBZ131082 WLU131082:WLV131082 WVQ131082:WVR131082 I196618:J196618 JE196618:JF196618 TA196618:TB196618 ACW196618:ACX196618 AMS196618:AMT196618 AWO196618:AWP196618 BGK196618:BGL196618 BQG196618:BQH196618 CAC196618:CAD196618 CJY196618:CJZ196618 CTU196618:CTV196618 DDQ196618:DDR196618 DNM196618:DNN196618 DXI196618:DXJ196618 EHE196618:EHF196618 ERA196618:ERB196618 FAW196618:FAX196618 FKS196618:FKT196618 FUO196618:FUP196618 GEK196618:GEL196618 GOG196618:GOH196618 GYC196618:GYD196618 HHY196618:HHZ196618 HRU196618:HRV196618 IBQ196618:IBR196618 ILM196618:ILN196618 IVI196618:IVJ196618 JFE196618:JFF196618 JPA196618:JPB196618 JYW196618:JYX196618 KIS196618:KIT196618 KSO196618:KSP196618 LCK196618:LCL196618 LMG196618:LMH196618 LWC196618:LWD196618 MFY196618:MFZ196618 MPU196618:MPV196618 MZQ196618:MZR196618 NJM196618:NJN196618 NTI196618:NTJ196618 ODE196618:ODF196618 ONA196618:ONB196618 OWW196618:OWX196618 PGS196618:PGT196618 PQO196618:PQP196618 QAK196618:QAL196618 QKG196618:QKH196618 QUC196618:QUD196618 RDY196618:RDZ196618 RNU196618:RNV196618 RXQ196618:RXR196618 SHM196618:SHN196618 SRI196618:SRJ196618 TBE196618:TBF196618 TLA196618:TLB196618 TUW196618:TUX196618 UES196618:UET196618 UOO196618:UOP196618 UYK196618:UYL196618 VIG196618:VIH196618 VSC196618:VSD196618 WBY196618:WBZ196618 WLU196618:WLV196618 WVQ196618:WVR196618 I262154:J262154 JE262154:JF262154 TA262154:TB262154 ACW262154:ACX262154 AMS262154:AMT262154 AWO262154:AWP262154 BGK262154:BGL262154 BQG262154:BQH262154 CAC262154:CAD262154 CJY262154:CJZ262154 CTU262154:CTV262154 DDQ262154:DDR262154 DNM262154:DNN262154 DXI262154:DXJ262154 EHE262154:EHF262154 ERA262154:ERB262154 FAW262154:FAX262154 FKS262154:FKT262154 FUO262154:FUP262154 GEK262154:GEL262154 GOG262154:GOH262154 GYC262154:GYD262154 HHY262154:HHZ262154 HRU262154:HRV262154 IBQ262154:IBR262154 ILM262154:ILN262154 IVI262154:IVJ262154 JFE262154:JFF262154 JPA262154:JPB262154 JYW262154:JYX262154 KIS262154:KIT262154 KSO262154:KSP262154 LCK262154:LCL262154 LMG262154:LMH262154 LWC262154:LWD262154 MFY262154:MFZ262154 MPU262154:MPV262154 MZQ262154:MZR262154 NJM262154:NJN262154 NTI262154:NTJ262154 ODE262154:ODF262154 ONA262154:ONB262154 OWW262154:OWX262154 PGS262154:PGT262154 PQO262154:PQP262154 QAK262154:QAL262154 QKG262154:QKH262154 QUC262154:QUD262154 RDY262154:RDZ262154 RNU262154:RNV262154 RXQ262154:RXR262154 SHM262154:SHN262154 SRI262154:SRJ262154 TBE262154:TBF262154 TLA262154:TLB262154 TUW262154:TUX262154 UES262154:UET262154 UOO262154:UOP262154 UYK262154:UYL262154 VIG262154:VIH262154 VSC262154:VSD262154 WBY262154:WBZ262154 WLU262154:WLV262154 WVQ262154:WVR262154 I327690:J327690 JE327690:JF327690 TA327690:TB327690 ACW327690:ACX327690 AMS327690:AMT327690 AWO327690:AWP327690 BGK327690:BGL327690 BQG327690:BQH327690 CAC327690:CAD327690 CJY327690:CJZ327690 CTU327690:CTV327690 DDQ327690:DDR327690 DNM327690:DNN327690 DXI327690:DXJ327690 EHE327690:EHF327690 ERA327690:ERB327690 FAW327690:FAX327690 FKS327690:FKT327690 FUO327690:FUP327690 GEK327690:GEL327690 GOG327690:GOH327690 GYC327690:GYD327690 HHY327690:HHZ327690 HRU327690:HRV327690 IBQ327690:IBR327690 ILM327690:ILN327690 IVI327690:IVJ327690 JFE327690:JFF327690 JPA327690:JPB327690 JYW327690:JYX327690 KIS327690:KIT327690 KSO327690:KSP327690 LCK327690:LCL327690 LMG327690:LMH327690 LWC327690:LWD327690 MFY327690:MFZ327690 MPU327690:MPV327690 MZQ327690:MZR327690 NJM327690:NJN327690 NTI327690:NTJ327690 ODE327690:ODF327690 ONA327690:ONB327690 OWW327690:OWX327690 PGS327690:PGT327690 PQO327690:PQP327690 QAK327690:QAL327690 QKG327690:QKH327690 QUC327690:QUD327690 RDY327690:RDZ327690 RNU327690:RNV327690 RXQ327690:RXR327690 SHM327690:SHN327690 SRI327690:SRJ327690 TBE327690:TBF327690 TLA327690:TLB327690 TUW327690:TUX327690 UES327690:UET327690 UOO327690:UOP327690 UYK327690:UYL327690 VIG327690:VIH327690 VSC327690:VSD327690 WBY327690:WBZ327690 WLU327690:WLV327690 WVQ327690:WVR327690 I393226:J393226 JE393226:JF393226 TA393226:TB393226 ACW393226:ACX393226 AMS393226:AMT393226 AWO393226:AWP393226 BGK393226:BGL393226 BQG393226:BQH393226 CAC393226:CAD393226 CJY393226:CJZ393226 CTU393226:CTV393226 DDQ393226:DDR393226 DNM393226:DNN393226 DXI393226:DXJ393226 EHE393226:EHF393226 ERA393226:ERB393226 FAW393226:FAX393226 FKS393226:FKT393226 FUO393226:FUP393226 GEK393226:GEL393226 GOG393226:GOH393226 GYC393226:GYD393226 HHY393226:HHZ393226 HRU393226:HRV393226 IBQ393226:IBR393226 ILM393226:ILN393226 IVI393226:IVJ393226 JFE393226:JFF393226 JPA393226:JPB393226 JYW393226:JYX393226 KIS393226:KIT393226 KSO393226:KSP393226 LCK393226:LCL393226 LMG393226:LMH393226 LWC393226:LWD393226 MFY393226:MFZ393226 MPU393226:MPV393226 MZQ393226:MZR393226 NJM393226:NJN393226 NTI393226:NTJ393226 ODE393226:ODF393226 ONA393226:ONB393226 OWW393226:OWX393226 PGS393226:PGT393226 PQO393226:PQP393226 QAK393226:QAL393226 QKG393226:QKH393226 QUC393226:QUD393226 RDY393226:RDZ393226 RNU393226:RNV393226 RXQ393226:RXR393226 SHM393226:SHN393226 SRI393226:SRJ393226 TBE393226:TBF393226 TLA393226:TLB393226 TUW393226:TUX393226 UES393226:UET393226 UOO393226:UOP393226 UYK393226:UYL393226 VIG393226:VIH393226 VSC393226:VSD393226 WBY393226:WBZ393226 WLU393226:WLV393226 WVQ393226:WVR393226 I458762:J458762 JE458762:JF458762 TA458762:TB458762 ACW458762:ACX458762 AMS458762:AMT458762 AWO458762:AWP458762 BGK458762:BGL458762 BQG458762:BQH458762 CAC458762:CAD458762 CJY458762:CJZ458762 CTU458762:CTV458762 DDQ458762:DDR458762 DNM458762:DNN458762 DXI458762:DXJ458762 EHE458762:EHF458762 ERA458762:ERB458762 FAW458762:FAX458762 FKS458762:FKT458762 FUO458762:FUP458762 GEK458762:GEL458762 GOG458762:GOH458762 GYC458762:GYD458762 HHY458762:HHZ458762 HRU458762:HRV458762 IBQ458762:IBR458762 ILM458762:ILN458762 IVI458762:IVJ458762 JFE458762:JFF458762 JPA458762:JPB458762 JYW458762:JYX458762 KIS458762:KIT458762 KSO458762:KSP458762 LCK458762:LCL458762 LMG458762:LMH458762 LWC458762:LWD458762 MFY458762:MFZ458762 MPU458762:MPV458762 MZQ458762:MZR458762 NJM458762:NJN458762 NTI458762:NTJ458762 ODE458762:ODF458762 ONA458762:ONB458762 OWW458762:OWX458762 PGS458762:PGT458762 PQO458762:PQP458762 QAK458762:QAL458762 QKG458762:QKH458762 QUC458762:QUD458762 RDY458762:RDZ458762 RNU458762:RNV458762 RXQ458762:RXR458762 SHM458762:SHN458762 SRI458762:SRJ458762 TBE458762:TBF458762 TLA458762:TLB458762 TUW458762:TUX458762 UES458762:UET458762 UOO458762:UOP458762 UYK458762:UYL458762 VIG458762:VIH458762 VSC458762:VSD458762 WBY458762:WBZ458762 WLU458762:WLV458762 WVQ458762:WVR458762 I524298:J524298 JE524298:JF524298 TA524298:TB524298 ACW524298:ACX524298 AMS524298:AMT524298 AWO524298:AWP524298 BGK524298:BGL524298 BQG524298:BQH524298 CAC524298:CAD524298 CJY524298:CJZ524298 CTU524298:CTV524298 DDQ524298:DDR524298 DNM524298:DNN524298 DXI524298:DXJ524298 EHE524298:EHF524298 ERA524298:ERB524298 FAW524298:FAX524298 FKS524298:FKT524298 FUO524298:FUP524298 GEK524298:GEL524298 GOG524298:GOH524298 GYC524298:GYD524298 HHY524298:HHZ524298 HRU524298:HRV524298 IBQ524298:IBR524298 ILM524298:ILN524298 IVI524298:IVJ524298 JFE524298:JFF524298 JPA524298:JPB524298 JYW524298:JYX524298 KIS524298:KIT524298 KSO524298:KSP524298 LCK524298:LCL524298 LMG524298:LMH524298 LWC524298:LWD524298 MFY524298:MFZ524298 MPU524298:MPV524298 MZQ524298:MZR524298 NJM524298:NJN524298 NTI524298:NTJ524298 ODE524298:ODF524298 ONA524298:ONB524298 OWW524298:OWX524298 PGS524298:PGT524298 PQO524298:PQP524298 QAK524298:QAL524298 QKG524298:QKH524298 QUC524298:QUD524298 RDY524298:RDZ524298 RNU524298:RNV524298 RXQ524298:RXR524298 SHM524298:SHN524298 SRI524298:SRJ524298 TBE524298:TBF524298 TLA524298:TLB524298 TUW524298:TUX524298 UES524298:UET524298 UOO524298:UOP524298 UYK524298:UYL524298 VIG524298:VIH524298 VSC524298:VSD524298 WBY524298:WBZ524298 WLU524298:WLV524298 WVQ524298:WVR524298 I589834:J589834 JE589834:JF589834 TA589834:TB589834 ACW589834:ACX589834 AMS589834:AMT589834 AWO589834:AWP589834 BGK589834:BGL589834 BQG589834:BQH589834 CAC589834:CAD589834 CJY589834:CJZ589834 CTU589834:CTV589834 DDQ589834:DDR589834 DNM589834:DNN589834 DXI589834:DXJ589834 EHE589834:EHF589834 ERA589834:ERB589834 FAW589834:FAX589834 FKS589834:FKT589834 FUO589834:FUP589834 GEK589834:GEL589834 GOG589834:GOH589834 GYC589834:GYD589834 HHY589834:HHZ589834 HRU589834:HRV589834 IBQ589834:IBR589834 ILM589834:ILN589834 IVI589834:IVJ589834 JFE589834:JFF589834 JPA589834:JPB589834 JYW589834:JYX589834 KIS589834:KIT589834 KSO589834:KSP589834 LCK589834:LCL589834 LMG589834:LMH589834 LWC589834:LWD589834 MFY589834:MFZ589834 MPU589834:MPV589834 MZQ589834:MZR589834 NJM589834:NJN589834 NTI589834:NTJ589834 ODE589834:ODF589834 ONA589834:ONB589834 OWW589834:OWX589834 PGS589834:PGT589834 PQO589834:PQP589834 QAK589834:QAL589834 QKG589834:QKH589834 QUC589834:QUD589834 RDY589834:RDZ589834 RNU589834:RNV589834 RXQ589834:RXR589834 SHM589834:SHN589834 SRI589834:SRJ589834 TBE589834:TBF589834 TLA589834:TLB589834 TUW589834:TUX589834 UES589834:UET589834 UOO589834:UOP589834 UYK589834:UYL589834 VIG589834:VIH589834 VSC589834:VSD589834 WBY589834:WBZ589834 WLU589834:WLV589834 WVQ589834:WVR589834 I655370:J655370 JE655370:JF655370 TA655370:TB655370 ACW655370:ACX655370 AMS655370:AMT655370 AWO655370:AWP655370 BGK655370:BGL655370 BQG655370:BQH655370 CAC655370:CAD655370 CJY655370:CJZ655370 CTU655370:CTV655370 DDQ655370:DDR655370 DNM655370:DNN655370 DXI655370:DXJ655370 EHE655370:EHF655370 ERA655370:ERB655370 FAW655370:FAX655370 FKS655370:FKT655370 FUO655370:FUP655370 GEK655370:GEL655370 GOG655370:GOH655370 GYC655370:GYD655370 HHY655370:HHZ655370 HRU655370:HRV655370 IBQ655370:IBR655370 ILM655370:ILN655370 IVI655370:IVJ655370 JFE655370:JFF655370 JPA655370:JPB655370 JYW655370:JYX655370 KIS655370:KIT655370 KSO655370:KSP655370 LCK655370:LCL655370 LMG655370:LMH655370 LWC655370:LWD655370 MFY655370:MFZ655370 MPU655370:MPV655370 MZQ655370:MZR655370 NJM655370:NJN655370 NTI655370:NTJ655370 ODE655370:ODF655370 ONA655370:ONB655370 OWW655370:OWX655370 PGS655370:PGT655370 PQO655370:PQP655370 QAK655370:QAL655370 QKG655370:QKH655370 QUC655370:QUD655370 RDY655370:RDZ655370 RNU655370:RNV655370 RXQ655370:RXR655370 SHM655370:SHN655370 SRI655370:SRJ655370 TBE655370:TBF655370 TLA655370:TLB655370 TUW655370:TUX655370 UES655370:UET655370 UOO655370:UOP655370 UYK655370:UYL655370 VIG655370:VIH655370 VSC655370:VSD655370 WBY655370:WBZ655370 WLU655370:WLV655370 WVQ655370:WVR655370 I720906:J720906 JE720906:JF720906 TA720906:TB720906 ACW720906:ACX720906 AMS720906:AMT720906 AWO720906:AWP720906 BGK720906:BGL720906 BQG720906:BQH720906 CAC720906:CAD720906 CJY720906:CJZ720906 CTU720906:CTV720906 DDQ720906:DDR720906 DNM720906:DNN720906 DXI720906:DXJ720906 EHE720906:EHF720906 ERA720906:ERB720906 FAW720906:FAX720906 FKS720906:FKT720906 FUO720906:FUP720906 GEK720906:GEL720906 GOG720906:GOH720906 GYC720906:GYD720906 HHY720906:HHZ720906 HRU720906:HRV720906 IBQ720906:IBR720906 ILM720906:ILN720906 IVI720906:IVJ720906 JFE720906:JFF720906 JPA720906:JPB720906 JYW720906:JYX720906 KIS720906:KIT720906 KSO720906:KSP720906 LCK720906:LCL720906 LMG720906:LMH720906 LWC720906:LWD720906 MFY720906:MFZ720906 MPU720906:MPV720906 MZQ720906:MZR720906 NJM720906:NJN720906 NTI720906:NTJ720906 ODE720906:ODF720906 ONA720906:ONB720906 OWW720906:OWX720906 PGS720906:PGT720906 PQO720906:PQP720906 QAK720906:QAL720906 QKG720906:QKH720906 QUC720906:QUD720906 RDY720906:RDZ720906 RNU720906:RNV720906 RXQ720906:RXR720906 SHM720906:SHN720906 SRI720906:SRJ720906 TBE720906:TBF720906 TLA720906:TLB720906 TUW720906:TUX720906 UES720906:UET720906 UOO720906:UOP720906 UYK720906:UYL720906 VIG720906:VIH720906 VSC720906:VSD720906 WBY720906:WBZ720906 WLU720906:WLV720906 WVQ720906:WVR720906 I786442:J786442 JE786442:JF786442 TA786442:TB786442 ACW786442:ACX786442 AMS786442:AMT786442 AWO786442:AWP786442 BGK786442:BGL786442 BQG786442:BQH786442 CAC786442:CAD786442 CJY786442:CJZ786442 CTU786442:CTV786442 DDQ786442:DDR786442 DNM786442:DNN786442 DXI786442:DXJ786442 EHE786442:EHF786442 ERA786442:ERB786442 FAW786442:FAX786442 FKS786442:FKT786442 FUO786442:FUP786442 GEK786442:GEL786442 GOG786442:GOH786442 GYC786442:GYD786442 HHY786442:HHZ786442 HRU786442:HRV786442 IBQ786442:IBR786442 ILM786442:ILN786442 IVI786442:IVJ786442 JFE786442:JFF786442 JPA786442:JPB786442 JYW786442:JYX786442 KIS786442:KIT786442 KSO786442:KSP786442 LCK786442:LCL786442 LMG786442:LMH786442 LWC786442:LWD786442 MFY786442:MFZ786442 MPU786442:MPV786442 MZQ786442:MZR786442 NJM786442:NJN786442 NTI786442:NTJ786442 ODE786442:ODF786442 ONA786442:ONB786442 OWW786442:OWX786442 PGS786442:PGT786442 PQO786442:PQP786442 QAK786442:QAL786442 QKG786442:QKH786442 QUC786442:QUD786442 RDY786442:RDZ786442 RNU786442:RNV786442 RXQ786442:RXR786442 SHM786442:SHN786442 SRI786442:SRJ786442 TBE786442:TBF786442 TLA786442:TLB786442 TUW786442:TUX786442 UES786442:UET786442 UOO786442:UOP786442 UYK786442:UYL786442 VIG786442:VIH786442 VSC786442:VSD786442 WBY786442:WBZ786442 WLU786442:WLV786442 WVQ786442:WVR786442 I851978:J851978 JE851978:JF851978 TA851978:TB851978 ACW851978:ACX851978 AMS851978:AMT851978 AWO851978:AWP851978 BGK851978:BGL851978 BQG851978:BQH851978 CAC851978:CAD851978 CJY851978:CJZ851978 CTU851978:CTV851978 DDQ851978:DDR851978 DNM851978:DNN851978 DXI851978:DXJ851978 EHE851978:EHF851978 ERA851978:ERB851978 FAW851978:FAX851978 FKS851978:FKT851978 FUO851978:FUP851978 GEK851978:GEL851978 GOG851978:GOH851978 GYC851978:GYD851978 HHY851978:HHZ851978 HRU851978:HRV851978 IBQ851978:IBR851978 ILM851978:ILN851978 IVI851978:IVJ851978 JFE851978:JFF851978 JPA851978:JPB851978 JYW851978:JYX851978 KIS851978:KIT851978 KSO851978:KSP851978 LCK851978:LCL851978 LMG851978:LMH851978 LWC851978:LWD851978 MFY851978:MFZ851978 MPU851978:MPV851978 MZQ851978:MZR851978 NJM851978:NJN851978 NTI851978:NTJ851978 ODE851978:ODF851978 ONA851978:ONB851978 OWW851978:OWX851978 PGS851978:PGT851978 PQO851978:PQP851978 QAK851978:QAL851978 QKG851978:QKH851978 QUC851978:QUD851978 RDY851978:RDZ851978 RNU851978:RNV851978 RXQ851978:RXR851978 SHM851978:SHN851978 SRI851978:SRJ851978 TBE851978:TBF851978 TLA851978:TLB851978 TUW851978:TUX851978 UES851978:UET851978 UOO851978:UOP851978 UYK851978:UYL851978 VIG851978:VIH851978 VSC851978:VSD851978 WBY851978:WBZ851978 WLU851978:WLV851978 WVQ851978:WVR851978 I917514:J917514 JE917514:JF917514 TA917514:TB917514 ACW917514:ACX917514 AMS917514:AMT917514 AWO917514:AWP917514 BGK917514:BGL917514 BQG917514:BQH917514 CAC917514:CAD917514 CJY917514:CJZ917514 CTU917514:CTV917514 DDQ917514:DDR917514 DNM917514:DNN917514 DXI917514:DXJ917514 EHE917514:EHF917514 ERA917514:ERB917514 FAW917514:FAX917514 FKS917514:FKT917514 FUO917514:FUP917514 GEK917514:GEL917514 GOG917514:GOH917514 GYC917514:GYD917514 HHY917514:HHZ917514 HRU917514:HRV917514 IBQ917514:IBR917514 ILM917514:ILN917514 IVI917514:IVJ917514 JFE917514:JFF917514 JPA917514:JPB917514 JYW917514:JYX917514 KIS917514:KIT917514 KSO917514:KSP917514 LCK917514:LCL917514 LMG917514:LMH917514 LWC917514:LWD917514 MFY917514:MFZ917514 MPU917514:MPV917514 MZQ917514:MZR917514 NJM917514:NJN917514 NTI917514:NTJ917514 ODE917514:ODF917514 ONA917514:ONB917514 OWW917514:OWX917514 PGS917514:PGT917514 PQO917514:PQP917514 QAK917514:QAL917514 QKG917514:QKH917514 QUC917514:QUD917514 RDY917514:RDZ917514 RNU917514:RNV917514 RXQ917514:RXR917514 SHM917514:SHN917514 SRI917514:SRJ917514 TBE917514:TBF917514 TLA917514:TLB917514 TUW917514:TUX917514 UES917514:UET917514 UOO917514:UOP917514 UYK917514:UYL917514 VIG917514:VIH917514 VSC917514:VSD917514 WBY917514:WBZ917514 WLU917514:WLV917514 WVQ917514:WVR917514 I983050:J983050 JE983050:JF983050 TA983050:TB983050 ACW983050:ACX983050 AMS983050:AMT983050 AWO983050:AWP983050 BGK983050:BGL983050 BQG983050:BQH983050 CAC983050:CAD983050 CJY983050:CJZ983050 CTU983050:CTV983050 DDQ983050:DDR983050 DNM983050:DNN983050 DXI983050:DXJ983050 EHE983050:EHF983050 ERA983050:ERB983050 FAW983050:FAX983050 FKS983050:FKT983050 FUO983050:FUP983050 GEK983050:GEL983050 GOG983050:GOH983050 GYC983050:GYD983050 HHY983050:HHZ983050 HRU983050:HRV983050 IBQ983050:IBR983050 ILM983050:ILN983050 IVI983050:IVJ983050 JFE983050:JFF983050 JPA983050:JPB983050 JYW983050:JYX983050 KIS983050:KIT983050 KSO983050:KSP983050 LCK983050:LCL983050 LMG983050:LMH983050 LWC983050:LWD983050 MFY983050:MFZ983050 MPU983050:MPV983050 MZQ983050:MZR983050 NJM983050:NJN983050 NTI983050:NTJ983050 ODE983050:ODF983050 ONA983050:ONB983050 OWW983050:OWX983050 PGS983050:PGT983050 PQO983050:PQP983050 QAK983050:QAL983050 QKG983050:QKH983050 QUC983050:QUD983050 RDY983050:RDZ983050 RNU983050:RNV983050 RXQ983050:RXR983050 SHM983050:SHN983050 SRI983050:SRJ983050 TBE983050:TBF983050 TLA983050:TLB983050 TUW983050:TUX983050 UES983050:UET983050 UOO983050:UOP983050 UYK983050:UYL983050 VIG983050:VIH983050 VSC983050:VSD983050 WBY983050:WBZ983050 WLU983050:WLV983050 WVQ983050:WVR983050" xr:uid="{00000000-0002-0000-0700-000001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65547:J65547 JE65547:JF65547 TA65547:TB65547 ACW65547:ACX65547 AMS65547:AMT65547 AWO65547:AWP65547 BGK65547:BGL65547 BQG65547:BQH65547 CAC65547:CAD65547 CJY65547:CJZ65547 CTU65547:CTV65547 DDQ65547:DDR65547 DNM65547:DNN65547 DXI65547:DXJ65547 EHE65547:EHF65547 ERA65547:ERB65547 FAW65547:FAX65547 FKS65547:FKT65547 FUO65547:FUP65547 GEK65547:GEL65547 GOG65547:GOH65547 GYC65547:GYD65547 HHY65547:HHZ65547 HRU65547:HRV65547 IBQ65547:IBR65547 ILM65547:ILN65547 IVI65547:IVJ65547 JFE65547:JFF65547 JPA65547:JPB65547 JYW65547:JYX65547 KIS65547:KIT65547 KSO65547:KSP65547 LCK65547:LCL65547 LMG65547:LMH65547 LWC65547:LWD65547 MFY65547:MFZ65547 MPU65547:MPV65547 MZQ65547:MZR65547 NJM65547:NJN65547 NTI65547:NTJ65547 ODE65547:ODF65547 ONA65547:ONB65547 OWW65547:OWX65547 PGS65547:PGT65547 PQO65547:PQP65547 QAK65547:QAL65547 QKG65547:QKH65547 QUC65547:QUD65547 RDY65547:RDZ65547 RNU65547:RNV65547 RXQ65547:RXR65547 SHM65547:SHN65547 SRI65547:SRJ65547 TBE65547:TBF65547 TLA65547:TLB65547 TUW65547:TUX65547 UES65547:UET65547 UOO65547:UOP65547 UYK65547:UYL65547 VIG65547:VIH65547 VSC65547:VSD65547 WBY65547:WBZ65547 WLU65547:WLV65547 WVQ65547:WVR65547 I131083:J131083 JE131083:JF131083 TA131083:TB131083 ACW131083:ACX131083 AMS131083:AMT131083 AWO131083:AWP131083 BGK131083:BGL131083 BQG131083:BQH131083 CAC131083:CAD131083 CJY131083:CJZ131083 CTU131083:CTV131083 DDQ131083:DDR131083 DNM131083:DNN131083 DXI131083:DXJ131083 EHE131083:EHF131083 ERA131083:ERB131083 FAW131083:FAX131083 FKS131083:FKT131083 FUO131083:FUP131083 GEK131083:GEL131083 GOG131083:GOH131083 GYC131083:GYD131083 HHY131083:HHZ131083 HRU131083:HRV131083 IBQ131083:IBR131083 ILM131083:ILN131083 IVI131083:IVJ131083 JFE131083:JFF131083 JPA131083:JPB131083 JYW131083:JYX131083 KIS131083:KIT131083 KSO131083:KSP131083 LCK131083:LCL131083 LMG131083:LMH131083 LWC131083:LWD131083 MFY131083:MFZ131083 MPU131083:MPV131083 MZQ131083:MZR131083 NJM131083:NJN131083 NTI131083:NTJ131083 ODE131083:ODF131083 ONA131083:ONB131083 OWW131083:OWX131083 PGS131083:PGT131083 PQO131083:PQP131083 QAK131083:QAL131083 QKG131083:QKH131083 QUC131083:QUD131083 RDY131083:RDZ131083 RNU131083:RNV131083 RXQ131083:RXR131083 SHM131083:SHN131083 SRI131083:SRJ131083 TBE131083:TBF131083 TLA131083:TLB131083 TUW131083:TUX131083 UES131083:UET131083 UOO131083:UOP131083 UYK131083:UYL131083 VIG131083:VIH131083 VSC131083:VSD131083 WBY131083:WBZ131083 WLU131083:WLV131083 WVQ131083:WVR131083 I196619:J196619 JE196619:JF196619 TA196619:TB196619 ACW196619:ACX196619 AMS196619:AMT196619 AWO196619:AWP196619 BGK196619:BGL196619 BQG196619:BQH196619 CAC196619:CAD196619 CJY196619:CJZ196619 CTU196619:CTV196619 DDQ196619:DDR196619 DNM196619:DNN196619 DXI196619:DXJ196619 EHE196619:EHF196619 ERA196619:ERB196619 FAW196619:FAX196619 FKS196619:FKT196619 FUO196619:FUP196619 GEK196619:GEL196619 GOG196619:GOH196619 GYC196619:GYD196619 HHY196619:HHZ196619 HRU196619:HRV196619 IBQ196619:IBR196619 ILM196619:ILN196619 IVI196619:IVJ196619 JFE196619:JFF196619 JPA196619:JPB196619 JYW196619:JYX196619 KIS196619:KIT196619 KSO196619:KSP196619 LCK196619:LCL196619 LMG196619:LMH196619 LWC196619:LWD196619 MFY196619:MFZ196619 MPU196619:MPV196619 MZQ196619:MZR196619 NJM196619:NJN196619 NTI196619:NTJ196619 ODE196619:ODF196619 ONA196619:ONB196619 OWW196619:OWX196619 PGS196619:PGT196619 PQO196619:PQP196619 QAK196619:QAL196619 QKG196619:QKH196619 QUC196619:QUD196619 RDY196619:RDZ196619 RNU196619:RNV196619 RXQ196619:RXR196619 SHM196619:SHN196619 SRI196619:SRJ196619 TBE196619:TBF196619 TLA196619:TLB196619 TUW196619:TUX196619 UES196619:UET196619 UOO196619:UOP196619 UYK196619:UYL196619 VIG196619:VIH196619 VSC196619:VSD196619 WBY196619:WBZ196619 WLU196619:WLV196619 WVQ196619:WVR196619 I262155:J262155 JE262155:JF262155 TA262155:TB262155 ACW262155:ACX262155 AMS262155:AMT262155 AWO262155:AWP262155 BGK262155:BGL262155 BQG262155:BQH262155 CAC262155:CAD262155 CJY262155:CJZ262155 CTU262155:CTV262155 DDQ262155:DDR262155 DNM262155:DNN262155 DXI262155:DXJ262155 EHE262155:EHF262155 ERA262155:ERB262155 FAW262155:FAX262155 FKS262155:FKT262155 FUO262155:FUP262155 GEK262155:GEL262155 GOG262155:GOH262155 GYC262155:GYD262155 HHY262155:HHZ262155 HRU262155:HRV262155 IBQ262155:IBR262155 ILM262155:ILN262155 IVI262155:IVJ262155 JFE262155:JFF262155 JPA262155:JPB262155 JYW262155:JYX262155 KIS262155:KIT262155 KSO262155:KSP262155 LCK262155:LCL262155 LMG262155:LMH262155 LWC262155:LWD262155 MFY262155:MFZ262155 MPU262155:MPV262155 MZQ262155:MZR262155 NJM262155:NJN262155 NTI262155:NTJ262155 ODE262155:ODF262155 ONA262155:ONB262155 OWW262155:OWX262155 PGS262155:PGT262155 PQO262155:PQP262155 QAK262155:QAL262155 QKG262155:QKH262155 QUC262155:QUD262155 RDY262155:RDZ262155 RNU262155:RNV262155 RXQ262155:RXR262155 SHM262155:SHN262155 SRI262155:SRJ262155 TBE262155:TBF262155 TLA262155:TLB262155 TUW262155:TUX262155 UES262155:UET262155 UOO262155:UOP262155 UYK262155:UYL262155 VIG262155:VIH262155 VSC262155:VSD262155 WBY262155:WBZ262155 WLU262155:WLV262155 WVQ262155:WVR262155 I327691:J327691 JE327691:JF327691 TA327691:TB327691 ACW327691:ACX327691 AMS327691:AMT327691 AWO327691:AWP327691 BGK327691:BGL327691 BQG327691:BQH327691 CAC327691:CAD327691 CJY327691:CJZ327691 CTU327691:CTV327691 DDQ327691:DDR327691 DNM327691:DNN327691 DXI327691:DXJ327691 EHE327691:EHF327691 ERA327691:ERB327691 FAW327691:FAX327691 FKS327691:FKT327691 FUO327691:FUP327691 GEK327691:GEL327691 GOG327691:GOH327691 GYC327691:GYD327691 HHY327691:HHZ327691 HRU327691:HRV327691 IBQ327691:IBR327691 ILM327691:ILN327691 IVI327691:IVJ327691 JFE327691:JFF327691 JPA327691:JPB327691 JYW327691:JYX327691 KIS327691:KIT327691 KSO327691:KSP327691 LCK327691:LCL327691 LMG327691:LMH327691 LWC327691:LWD327691 MFY327691:MFZ327691 MPU327691:MPV327691 MZQ327691:MZR327691 NJM327691:NJN327691 NTI327691:NTJ327691 ODE327691:ODF327691 ONA327691:ONB327691 OWW327691:OWX327691 PGS327691:PGT327691 PQO327691:PQP327691 QAK327691:QAL327691 QKG327691:QKH327691 QUC327691:QUD327691 RDY327691:RDZ327691 RNU327691:RNV327691 RXQ327691:RXR327691 SHM327691:SHN327691 SRI327691:SRJ327691 TBE327691:TBF327691 TLA327691:TLB327691 TUW327691:TUX327691 UES327691:UET327691 UOO327691:UOP327691 UYK327691:UYL327691 VIG327691:VIH327691 VSC327691:VSD327691 WBY327691:WBZ327691 WLU327691:WLV327691 WVQ327691:WVR327691 I393227:J393227 JE393227:JF393227 TA393227:TB393227 ACW393227:ACX393227 AMS393227:AMT393227 AWO393227:AWP393227 BGK393227:BGL393227 BQG393227:BQH393227 CAC393227:CAD393227 CJY393227:CJZ393227 CTU393227:CTV393227 DDQ393227:DDR393227 DNM393227:DNN393227 DXI393227:DXJ393227 EHE393227:EHF393227 ERA393227:ERB393227 FAW393227:FAX393227 FKS393227:FKT393227 FUO393227:FUP393227 GEK393227:GEL393227 GOG393227:GOH393227 GYC393227:GYD393227 HHY393227:HHZ393227 HRU393227:HRV393227 IBQ393227:IBR393227 ILM393227:ILN393227 IVI393227:IVJ393227 JFE393227:JFF393227 JPA393227:JPB393227 JYW393227:JYX393227 KIS393227:KIT393227 KSO393227:KSP393227 LCK393227:LCL393227 LMG393227:LMH393227 LWC393227:LWD393227 MFY393227:MFZ393227 MPU393227:MPV393227 MZQ393227:MZR393227 NJM393227:NJN393227 NTI393227:NTJ393227 ODE393227:ODF393227 ONA393227:ONB393227 OWW393227:OWX393227 PGS393227:PGT393227 PQO393227:PQP393227 QAK393227:QAL393227 QKG393227:QKH393227 QUC393227:QUD393227 RDY393227:RDZ393227 RNU393227:RNV393227 RXQ393227:RXR393227 SHM393227:SHN393227 SRI393227:SRJ393227 TBE393227:TBF393227 TLA393227:TLB393227 TUW393227:TUX393227 UES393227:UET393227 UOO393227:UOP393227 UYK393227:UYL393227 VIG393227:VIH393227 VSC393227:VSD393227 WBY393227:WBZ393227 WLU393227:WLV393227 WVQ393227:WVR393227 I458763:J458763 JE458763:JF458763 TA458763:TB458763 ACW458763:ACX458763 AMS458763:AMT458763 AWO458763:AWP458763 BGK458763:BGL458763 BQG458763:BQH458763 CAC458763:CAD458763 CJY458763:CJZ458763 CTU458763:CTV458763 DDQ458763:DDR458763 DNM458763:DNN458763 DXI458763:DXJ458763 EHE458763:EHF458763 ERA458763:ERB458763 FAW458763:FAX458763 FKS458763:FKT458763 FUO458763:FUP458763 GEK458763:GEL458763 GOG458763:GOH458763 GYC458763:GYD458763 HHY458763:HHZ458763 HRU458763:HRV458763 IBQ458763:IBR458763 ILM458763:ILN458763 IVI458763:IVJ458763 JFE458763:JFF458763 JPA458763:JPB458763 JYW458763:JYX458763 KIS458763:KIT458763 KSO458763:KSP458763 LCK458763:LCL458763 LMG458763:LMH458763 LWC458763:LWD458763 MFY458763:MFZ458763 MPU458763:MPV458763 MZQ458763:MZR458763 NJM458763:NJN458763 NTI458763:NTJ458763 ODE458763:ODF458763 ONA458763:ONB458763 OWW458763:OWX458763 PGS458763:PGT458763 PQO458763:PQP458763 QAK458763:QAL458763 QKG458763:QKH458763 QUC458763:QUD458763 RDY458763:RDZ458763 RNU458763:RNV458763 RXQ458763:RXR458763 SHM458763:SHN458763 SRI458763:SRJ458763 TBE458763:TBF458763 TLA458763:TLB458763 TUW458763:TUX458763 UES458763:UET458763 UOO458763:UOP458763 UYK458763:UYL458763 VIG458763:VIH458763 VSC458763:VSD458763 WBY458763:WBZ458763 WLU458763:WLV458763 WVQ458763:WVR458763 I524299:J524299 JE524299:JF524299 TA524299:TB524299 ACW524299:ACX524299 AMS524299:AMT524299 AWO524299:AWP524299 BGK524299:BGL524299 BQG524299:BQH524299 CAC524299:CAD524299 CJY524299:CJZ524299 CTU524299:CTV524299 DDQ524299:DDR524299 DNM524299:DNN524299 DXI524299:DXJ524299 EHE524299:EHF524299 ERA524299:ERB524299 FAW524299:FAX524299 FKS524299:FKT524299 FUO524299:FUP524299 GEK524299:GEL524299 GOG524299:GOH524299 GYC524299:GYD524299 HHY524299:HHZ524299 HRU524299:HRV524299 IBQ524299:IBR524299 ILM524299:ILN524299 IVI524299:IVJ524299 JFE524299:JFF524299 JPA524299:JPB524299 JYW524299:JYX524299 KIS524299:KIT524299 KSO524299:KSP524299 LCK524299:LCL524299 LMG524299:LMH524299 LWC524299:LWD524299 MFY524299:MFZ524299 MPU524299:MPV524299 MZQ524299:MZR524299 NJM524299:NJN524299 NTI524299:NTJ524299 ODE524299:ODF524299 ONA524299:ONB524299 OWW524299:OWX524299 PGS524299:PGT524299 PQO524299:PQP524299 QAK524299:QAL524299 QKG524299:QKH524299 QUC524299:QUD524299 RDY524299:RDZ524299 RNU524299:RNV524299 RXQ524299:RXR524299 SHM524299:SHN524299 SRI524299:SRJ524299 TBE524299:TBF524299 TLA524299:TLB524299 TUW524299:TUX524299 UES524299:UET524299 UOO524299:UOP524299 UYK524299:UYL524299 VIG524299:VIH524299 VSC524299:VSD524299 WBY524299:WBZ524299 WLU524299:WLV524299 WVQ524299:WVR524299 I589835:J589835 JE589835:JF589835 TA589835:TB589835 ACW589835:ACX589835 AMS589835:AMT589835 AWO589835:AWP589835 BGK589835:BGL589835 BQG589835:BQH589835 CAC589835:CAD589835 CJY589835:CJZ589835 CTU589835:CTV589835 DDQ589835:DDR589835 DNM589835:DNN589835 DXI589835:DXJ589835 EHE589835:EHF589835 ERA589835:ERB589835 FAW589835:FAX589835 FKS589835:FKT589835 FUO589835:FUP589835 GEK589835:GEL589835 GOG589835:GOH589835 GYC589835:GYD589835 HHY589835:HHZ589835 HRU589835:HRV589835 IBQ589835:IBR589835 ILM589835:ILN589835 IVI589835:IVJ589835 JFE589835:JFF589835 JPA589835:JPB589835 JYW589835:JYX589835 KIS589835:KIT589835 KSO589835:KSP589835 LCK589835:LCL589835 LMG589835:LMH589835 LWC589835:LWD589835 MFY589835:MFZ589835 MPU589835:MPV589835 MZQ589835:MZR589835 NJM589835:NJN589835 NTI589835:NTJ589835 ODE589835:ODF589835 ONA589835:ONB589835 OWW589835:OWX589835 PGS589835:PGT589835 PQO589835:PQP589835 QAK589835:QAL589835 QKG589835:QKH589835 QUC589835:QUD589835 RDY589835:RDZ589835 RNU589835:RNV589835 RXQ589835:RXR589835 SHM589835:SHN589835 SRI589835:SRJ589835 TBE589835:TBF589835 TLA589835:TLB589835 TUW589835:TUX589835 UES589835:UET589835 UOO589835:UOP589835 UYK589835:UYL589835 VIG589835:VIH589835 VSC589835:VSD589835 WBY589835:WBZ589835 WLU589835:WLV589835 WVQ589835:WVR589835 I655371:J655371 JE655371:JF655371 TA655371:TB655371 ACW655371:ACX655371 AMS655371:AMT655371 AWO655371:AWP655371 BGK655371:BGL655371 BQG655371:BQH655371 CAC655371:CAD655371 CJY655371:CJZ655371 CTU655371:CTV655371 DDQ655371:DDR655371 DNM655371:DNN655371 DXI655371:DXJ655371 EHE655371:EHF655371 ERA655371:ERB655371 FAW655371:FAX655371 FKS655371:FKT655371 FUO655371:FUP655371 GEK655371:GEL655371 GOG655371:GOH655371 GYC655371:GYD655371 HHY655371:HHZ655371 HRU655371:HRV655371 IBQ655371:IBR655371 ILM655371:ILN655371 IVI655371:IVJ655371 JFE655371:JFF655371 JPA655371:JPB655371 JYW655371:JYX655371 KIS655371:KIT655371 KSO655371:KSP655371 LCK655371:LCL655371 LMG655371:LMH655371 LWC655371:LWD655371 MFY655371:MFZ655371 MPU655371:MPV655371 MZQ655371:MZR655371 NJM655371:NJN655371 NTI655371:NTJ655371 ODE655371:ODF655371 ONA655371:ONB655371 OWW655371:OWX655371 PGS655371:PGT655371 PQO655371:PQP655371 QAK655371:QAL655371 QKG655371:QKH655371 QUC655371:QUD655371 RDY655371:RDZ655371 RNU655371:RNV655371 RXQ655371:RXR655371 SHM655371:SHN655371 SRI655371:SRJ655371 TBE655371:TBF655371 TLA655371:TLB655371 TUW655371:TUX655371 UES655371:UET655371 UOO655371:UOP655371 UYK655371:UYL655371 VIG655371:VIH655371 VSC655371:VSD655371 WBY655371:WBZ655371 WLU655371:WLV655371 WVQ655371:WVR655371 I720907:J720907 JE720907:JF720907 TA720907:TB720907 ACW720907:ACX720907 AMS720907:AMT720907 AWO720907:AWP720907 BGK720907:BGL720907 BQG720907:BQH720907 CAC720907:CAD720907 CJY720907:CJZ720907 CTU720907:CTV720907 DDQ720907:DDR720907 DNM720907:DNN720907 DXI720907:DXJ720907 EHE720907:EHF720907 ERA720907:ERB720907 FAW720907:FAX720907 FKS720907:FKT720907 FUO720907:FUP720907 GEK720907:GEL720907 GOG720907:GOH720907 GYC720907:GYD720907 HHY720907:HHZ720907 HRU720907:HRV720907 IBQ720907:IBR720907 ILM720907:ILN720907 IVI720907:IVJ720907 JFE720907:JFF720907 JPA720907:JPB720907 JYW720907:JYX720907 KIS720907:KIT720907 KSO720907:KSP720907 LCK720907:LCL720907 LMG720907:LMH720907 LWC720907:LWD720907 MFY720907:MFZ720907 MPU720907:MPV720907 MZQ720907:MZR720907 NJM720907:NJN720907 NTI720907:NTJ720907 ODE720907:ODF720907 ONA720907:ONB720907 OWW720907:OWX720907 PGS720907:PGT720907 PQO720907:PQP720907 QAK720907:QAL720907 QKG720907:QKH720907 QUC720907:QUD720907 RDY720907:RDZ720907 RNU720907:RNV720907 RXQ720907:RXR720907 SHM720907:SHN720907 SRI720907:SRJ720907 TBE720907:TBF720907 TLA720907:TLB720907 TUW720907:TUX720907 UES720907:UET720907 UOO720907:UOP720907 UYK720907:UYL720907 VIG720907:VIH720907 VSC720907:VSD720907 WBY720907:WBZ720907 WLU720907:WLV720907 WVQ720907:WVR720907 I786443:J786443 JE786443:JF786443 TA786443:TB786443 ACW786443:ACX786443 AMS786443:AMT786443 AWO786443:AWP786443 BGK786443:BGL786443 BQG786443:BQH786443 CAC786443:CAD786443 CJY786443:CJZ786443 CTU786443:CTV786443 DDQ786443:DDR786443 DNM786443:DNN786443 DXI786443:DXJ786443 EHE786443:EHF786443 ERA786443:ERB786443 FAW786443:FAX786443 FKS786443:FKT786443 FUO786443:FUP786443 GEK786443:GEL786443 GOG786443:GOH786443 GYC786443:GYD786443 HHY786443:HHZ786443 HRU786443:HRV786443 IBQ786443:IBR786443 ILM786443:ILN786443 IVI786443:IVJ786443 JFE786443:JFF786443 JPA786443:JPB786443 JYW786443:JYX786443 KIS786443:KIT786443 KSO786443:KSP786443 LCK786443:LCL786443 LMG786443:LMH786443 LWC786443:LWD786443 MFY786443:MFZ786443 MPU786443:MPV786443 MZQ786443:MZR786443 NJM786443:NJN786443 NTI786443:NTJ786443 ODE786443:ODF786443 ONA786443:ONB786443 OWW786443:OWX786443 PGS786443:PGT786443 PQO786443:PQP786443 QAK786443:QAL786443 QKG786443:QKH786443 QUC786443:QUD786443 RDY786443:RDZ786443 RNU786443:RNV786443 RXQ786443:RXR786443 SHM786443:SHN786443 SRI786443:SRJ786443 TBE786443:TBF786443 TLA786443:TLB786443 TUW786443:TUX786443 UES786443:UET786443 UOO786443:UOP786443 UYK786443:UYL786443 VIG786443:VIH786443 VSC786443:VSD786443 WBY786443:WBZ786443 WLU786443:WLV786443 WVQ786443:WVR786443 I851979:J851979 JE851979:JF851979 TA851979:TB851979 ACW851979:ACX851979 AMS851979:AMT851979 AWO851979:AWP851979 BGK851979:BGL851979 BQG851979:BQH851979 CAC851979:CAD851979 CJY851979:CJZ851979 CTU851979:CTV851979 DDQ851979:DDR851979 DNM851979:DNN851979 DXI851979:DXJ851979 EHE851979:EHF851979 ERA851979:ERB851979 FAW851979:FAX851979 FKS851979:FKT851979 FUO851979:FUP851979 GEK851979:GEL851979 GOG851979:GOH851979 GYC851979:GYD851979 HHY851979:HHZ851979 HRU851979:HRV851979 IBQ851979:IBR851979 ILM851979:ILN851979 IVI851979:IVJ851979 JFE851979:JFF851979 JPA851979:JPB851979 JYW851979:JYX851979 KIS851979:KIT851979 KSO851979:KSP851979 LCK851979:LCL851979 LMG851979:LMH851979 LWC851979:LWD851979 MFY851979:MFZ851979 MPU851979:MPV851979 MZQ851979:MZR851979 NJM851979:NJN851979 NTI851979:NTJ851979 ODE851979:ODF851979 ONA851979:ONB851979 OWW851979:OWX851979 PGS851979:PGT851979 PQO851979:PQP851979 QAK851979:QAL851979 QKG851979:QKH851979 QUC851979:QUD851979 RDY851979:RDZ851979 RNU851979:RNV851979 RXQ851979:RXR851979 SHM851979:SHN851979 SRI851979:SRJ851979 TBE851979:TBF851979 TLA851979:TLB851979 TUW851979:TUX851979 UES851979:UET851979 UOO851979:UOP851979 UYK851979:UYL851979 VIG851979:VIH851979 VSC851979:VSD851979 WBY851979:WBZ851979 WLU851979:WLV851979 WVQ851979:WVR851979 I917515:J917515 JE917515:JF917515 TA917515:TB917515 ACW917515:ACX917515 AMS917515:AMT917515 AWO917515:AWP917515 BGK917515:BGL917515 BQG917515:BQH917515 CAC917515:CAD917515 CJY917515:CJZ917515 CTU917515:CTV917515 DDQ917515:DDR917515 DNM917515:DNN917515 DXI917515:DXJ917515 EHE917515:EHF917515 ERA917515:ERB917515 FAW917515:FAX917515 FKS917515:FKT917515 FUO917515:FUP917515 GEK917515:GEL917515 GOG917515:GOH917515 GYC917515:GYD917515 HHY917515:HHZ917515 HRU917515:HRV917515 IBQ917515:IBR917515 ILM917515:ILN917515 IVI917515:IVJ917515 JFE917515:JFF917515 JPA917515:JPB917515 JYW917515:JYX917515 KIS917515:KIT917515 KSO917515:KSP917515 LCK917515:LCL917515 LMG917515:LMH917515 LWC917515:LWD917515 MFY917515:MFZ917515 MPU917515:MPV917515 MZQ917515:MZR917515 NJM917515:NJN917515 NTI917515:NTJ917515 ODE917515:ODF917515 ONA917515:ONB917515 OWW917515:OWX917515 PGS917515:PGT917515 PQO917515:PQP917515 QAK917515:QAL917515 QKG917515:QKH917515 QUC917515:QUD917515 RDY917515:RDZ917515 RNU917515:RNV917515 RXQ917515:RXR917515 SHM917515:SHN917515 SRI917515:SRJ917515 TBE917515:TBF917515 TLA917515:TLB917515 TUW917515:TUX917515 UES917515:UET917515 UOO917515:UOP917515 UYK917515:UYL917515 VIG917515:VIH917515 VSC917515:VSD917515 WBY917515:WBZ917515 WLU917515:WLV917515 WVQ917515:WVR917515 I983051:J983051 JE983051:JF983051 TA983051:TB983051 ACW983051:ACX983051 AMS983051:AMT983051 AWO983051:AWP983051 BGK983051:BGL983051 BQG983051:BQH983051 CAC983051:CAD983051 CJY983051:CJZ983051 CTU983051:CTV983051 DDQ983051:DDR983051 DNM983051:DNN983051 DXI983051:DXJ983051 EHE983051:EHF983051 ERA983051:ERB983051 FAW983051:FAX983051 FKS983051:FKT983051 FUO983051:FUP983051 GEK983051:GEL983051 GOG983051:GOH983051 GYC983051:GYD983051 HHY983051:HHZ983051 HRU983051:HRV983051 IBQ983051:IBR983051 ILM983051:ILN983051 IVI983051:IVJ983051 JFE983051:JFF983051 JPA983051:JPB983051 JYW983051:JYX983051 KIS983051:KIT983051 KSO983051:KSP983051 LCK983051:LCL983051 LMG983051:LMH983051 LWC983051:LWD983051 MFY983051:MFZ983051 MPU983051:MPV983051 MZQ983051:MZR983051 NJM983051:NJN983051 NTI983051:NTJ983051 ODE983051:ODF983051 ONA983051:ONB983051 OWW983051:OWX983051 PGS983051:PGT983051 PQO983051:PQP983051 QAK983051:QAL983051 QKG983051:QKH983051 QUC983051:QUD983051 RDY983051:RDZ983051 RNU983051:RNV983051 RXQ983051:RXR983051 SHM983051:SHN983051 SRI983051:SRJ983051 TBE983051:TBF983051 TLA983051:TLB983051 TUW983051:TUX983051 UES983051:UET983051 UOO983051:UOP983051 UYK983051:UYL983051 VIG983051:VIH983051 VSC983051:VSD983051 WBY983051:WBZ983051 WLU983051:WLV983051 WVQ983051:WVR983051" xr:uid="{00000000-0002-0000-0700-000002000000}">
      <formula1>0</formula1>
      <formula2>0</formula2>
    </dataValidation>
    <dataValidation operator="greaterThanOrEqual" allowBlank="1" showErrorMessage="1" errorTitle="Erro de valores" error="Digite um valor igual a 0% ou 2%."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xr:uid="{00000000-0002-0000-0700-000003000000}">
      <formula1>0</formula1>
      <formula2>0</formula2>
    </dataValidation>
    <dataValidation type="decimal" allowBlank="1" showErrorMessage="1" errorTitle="Erro de valores" error="Digite um valor maior do que 0." sqref="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xr:uid="{00000000-0002-0000-0700-000004000000}">
      <formula1>0</formula1>
      <formula2>1</formula2>
    </dataValidation>
  </dataValidations>
  <printOptions horizontalCentered="1" verticalCentered="1"/>
  <pageMargins left="0.51181102362204722" right="0.51181102362204722" top="0.78740157480314965" bottom="0.78740157480314965" header="0.31496062992125984" footer="0.31496062992125984"/>
  <pageSetup paperSize="9"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9</vt:i4>
      </vt:variant>
    </vt:vector>
  </HeadingPairs>
  <TitlesOfParts>
    <vt:vector size="18" baseType="lpstr">
      <vt:lpstr>GLOBAL</vt:lpstr>
      <vt:lpstr>Cronograma</vt:lpstr>
      <vt:lpstr>CPUS</vt:lpstr>
      <vt:lpstr>CPUMICRO</vt:lpstr>
      <vt:lpstr>Adm local</vt:lpstr>
      <vt:lpstr>Sinal</vt:lpstr>
      <vt:lpstr>Mobilização</vt:lpstr>
      <vt:lpstr>BDI Composição</vt:lpstr>
      <vt:lpstr>BDI Insumo</vt:lpstr>
      <vt:lpstr>'Adm local'!Area_de_impressao</vt:lpstr>
      <vt:lpstr>'BDI Composição'!Area_de_impressao</vt:lpstr>
      <vt:lpstr>'BDI Insumo'!Area_de_impressao</vt:lpstr>
      <vt:lpstr>CPUMICRO!Area_de_impressao</vt:lpstr>
      <vt:lpstr>CPUS!Area_de_impressao</vt:lpstr>
      <vt:lpstr>Cronograma!Area_de_impressao</vt:lpstr>
      <vt:lpstr>GLOBAL!Area_de_impressao</vt:lpstr>
      <vt:lpstr>Mobilização!Area_de_impressao</vt:lpstr>
      <vt:lpstr>Sinal!Area_de_impressao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Ross</dc:creator>
  <cp:lastModifiedBy>rossa</cp:lastModifiedBy>
  <cp:lastPrinted>2023-10-18T13:01:58Z</cp:lastPrinted>
  <dcterms:created xsi:type="dcterms:W3CDTF">2019-08-22T11:26:07Z</dcterms:created>
  <dcterms:modified xsi:type="dcterms:W3CDTF">2023-10-18T13:12:58Z</dcterms:modified>
</cp:coreProperties>
</file>