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Linha dos rosa\"/>
    </mc:Choice>
  </mc:AlternateContent>
  <xr:revisionPtr revIDLastSave="0" documentId="13_ncr:1_{5D426F55-F985-454B-BC94-D327F89EC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67" i="9" s="1"/>
  <c r="K67" i="9" s="1"/>
  <c r="H67" i="9"/>
  <c r="J67" i="9" s="1"/>
  <c r="L67" i="9" s="1"/>
  <c r="N15" i="10"/>
  <c r="L15" i="10"/>
  <c r="J15" i="10"/>
  <c r="M67" i="9" l="1"/>
  <c r="H15" i="10"/>
  <c r="F15" i="10"/>
  <c r="H45" i="9"/>
  <c r="J45" i="9" s="1"/>
  <c r="L45" i="9" s="1"/>
  <c r="G45" i="9"/>
  <c r="I45" i="9" s="1"/>
  <c r="K45" i="9" s="1"/>
  <c r="M45" i="9" s="1"/>
  <c r="H44" i="9"/>
  <c r="J44" i="9" s="1"/>
  <c r="G44" i="9"/>
  <c r="I44" i="9" s="1"/>
  <c r="K44" i="9" l="1"/>
  <c r="K46" i="9" s="1"/>
  <c r="I46" i="9"/>
  <c r="L44" i="9"/>
  <c r="L46" i="9" s="1"/>
  <c r="J46" i="9"/>
  <c r="M44" i="9"/>
  <c r="M46" i="9" s="1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7" i="11"/>
  <c r="H7" i="11"/>
  <c r="I6" i="11"/>
  <c r="H6" i="11"/>
  <c r="I5" i="11"/>
  <c r="H5" i="11"/>
  <c r="I4" i="11"/>
  <c r="H4" i="11"/>
  <c r="K51" i="9" l="1"/>
  <c r="M48" i="9"/>
  <c r="M51" i="9" s="1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C20" i="10"/>
  <c r="D15" i="10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74" i="9" s="1"/>
  <c r="M14" i="9"/>
  <c r="L42" i="9"/>
  <c r="L75" i="9" s="1"/>
  <c r="M32" i="9"/>
  <c r="M42" i="9" s="1"/>
  <c r="M75" i="9" s="1"/>
  <c r="I56" i="9"/>
  <c r="L56" i="9"/>
  <c r="K56" i="9"/>
  <c r="J15" i="9"/>
  <c r="J56" i="9"/>
  <c r="M13" i="9"/>
  <c r="M11" i="9"/>
  <c r="I15" i="9"/>
  <c r="M15" i="9" l="1"/>
  <c r="M56" i="9"/>
</calcChain>
</file>

<file path=xl/sharedStrings.xml><?xml version="1.0" encoding="utf-8"?>
<sst xmlns="http://schemas.openxmlformats.org/spreadsheetml/2006/main" count="323" uniqueCount="206">
  <si>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</si>
  <si>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</si>
  <si>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</si>
  <si>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</si>
  <si>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</si>
  <si>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</si>
  <si>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</si>
  <si>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</si>
  <si>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</si>
  <si>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</si>
  <si>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</si>
  <si>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</si>
  <si>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</si>
  <si>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</si>
  <si>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</si>
  <si>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</si>
  <si>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</si>
  <si>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</si>
  <si>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</si>
  <si>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</si>
  <si>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</si>
  <si>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</si>
  <si>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</si>
  <si>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</si>
  <si>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</si>
  <si>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</si>
  <si>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</si>
  <si>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</si>
  <si>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</si>
  <si>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</si>
  <si>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</si>
  <si>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</si>
  <si>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</si>
  <si>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</si>
  <si>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</si>
  <si>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</si>
  <si>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</si>
  <si>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</si>
  <si>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</si>
  <si>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</si>
  <si>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</si>
  <si>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</si>
  <si>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</si>
  <si>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</si>
  <si>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</si>
  <si>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</si>
  <si>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</si>
  <si>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</si>
  <si>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</si>
  <si>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</si>
  <si>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</si>
  <si>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</si>
  <si>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</si>
  <si>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</si>
  <si>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</si>
  <si>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</si>
  <si>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</si>
  <si>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</si>
  <si>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</si>
  <si>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</si>
  <si>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</si>
  <si>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</si>
  <si>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</si>
  <si>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</si>
  <si>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</si>
  <si>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</si>
  <si>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</si>
  <si>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</si>
  <si>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</si>
  <si>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</si>
  <si>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</si>
  <si>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</si>
  <si>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</si>
  <si>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</si>
  <si>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</si>
  <si>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</si>
  <si>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</si>
  <si>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</si>
  <si>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</si>
  <si>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</si>
  <si>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</si>
  <si>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</si>
  <si>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</si>
  <si>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</si>
  <si>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</si>
  <si>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</si>
  <si>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</si>
  <si>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</si>
  <si>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</si>
  <si>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</si>
  <si>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</si>
  <si>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</si>
  <si>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</si>
  <si>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</si>
  <si>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</si>
  <si>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</si>
  <si>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</si>
  <si>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</si>
  <si>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</si>
  <si>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</si>
  <si>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</si>
  <si>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</si>
  <si>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</si>
  <si>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</si>
  <si>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</si>
  <si>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</si>
  <si>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</si>
  <si>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</si>
  <si>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</si>
  <si>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</si>
  <si>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</si>
  <si>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</si>
  <si>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</si>
  <si>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</si>
  <si>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</si>
  <si>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</si>
  <si>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</si>
  <si>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</si>
  <si>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</si>
  <si>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</si>
  <si>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</si>
  <si>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</si>
  <si>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</si>
  <si>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</si>
  <si>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</si>
  <si>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</si>
  <si>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</si>
  <si>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</si>
  <si>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</si>
  <si>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</si>
  <si>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</si>
  <si>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</si>
  <si>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</si>
  <si>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</si>
  <si>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</si>
  <si>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</si>
  <si>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</si>
  <si>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</si>
  <si>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</si>
  <si>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</si>
  <si>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</si>
  <si>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</si>
  <si>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</si>
  <si>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</si>
  <si>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</si>
  <si>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</si>
  <si>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</si>
  <si>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</si>
  <si>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</si>
  <si>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</si>
  <si>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</si>
  <si>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</si>
  <si>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</si>
  <si>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</si>
  <si>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</si>
  <si>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</si>
  <si>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</si>
  <si>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</si>
  <si>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</si>
  <si>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</si>
  <si>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</si>
  <si>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</si>
  <si>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</si>
  <si>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</si>
  <si>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</si>
  <si>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</si>
  <si>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</si>
  <si>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</si>
  <si>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</si>
  <si>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</si>
  <si>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</si>
  <si>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</si>
  <si>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</si>
  <si>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</si>
  <si>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</si>
  <si>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</si>
  <si>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</si>
  <si>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</si>
  <si>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</si>
  <si>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</si>
  <si>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</si>
  <si>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OBRA: LINHA DOS ROSA - FONTOURA XAVIER/RS</t>
  </si>
  <si>
    <t>OBRA: LOCALIDADE LINHA DOS ROSA</t>
  </si>
  <si>
    <t>MOVIMENTAÇÃO DE TERRA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</si>
  <si>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</si>
  <si>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</si>
  <si>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</si>
  <si>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</si>
  <si>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</si>
  <si>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</si>
  <si>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</si>
  <si>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</si>
  <si>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</si>
  <si>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</si>
  <si>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</si>
  <si>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</si>
  <si>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</si>
  <si>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</si>
  <si>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</si>
  <si>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</si>
  <si>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</si>
  <si>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7.0</t>
  </si>
  <si>
    <t>2.0</t>
  </si>
  <si>
    <t>7.16</t>
  </si>
  <si>
    <t xml:space="preserve">REGISTRO DE ESFERA, PVC, COM VOLANTE, VS, SOLDAVEL, DN 32 MM    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</si>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</sst>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2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7" borderId="6" xfId="5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9" fillId="7" borderId="1" xfId="5" applyFont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topLeftCell="A28" zoomScale="83" zoomScaleNormal="83" workbookViewId="0">
      <selection activeCell="B44" sqref="B44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5" x14ac:dyDescent="0.3">
      <c r="A2" s="176" t="s">
        <v>14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  <c r="L2" s="178"/>
      <c r="M2" s="179"/>
      <c r="N2" s="4"/>
    </row>
    <row r="3" spans="1:15" x14ac:dyDescent="0.3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2"/>
      <c r="L3" s="182"/>
      <c r="M3" s="183"/>
    </row>
    <row r="4" spans="1:15" ht="15" customHeight="1" x14ac:dyDescent="0.3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2"/>
      <c r="L4" s="182"/>
      <c r="M4" s="183"/>
    </row>
    <row r="5" spans="1:15" ht="15" customHeight="1" thickBot="1" x14ac:dyDescent="0.3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86"/>
      <c r="M5" s="187"/>
    </row>
    <row r="6" spans="1:15" ht="19.5" customHeight="1" x14ac:dyDescent="0.3">
      <c r="A6" s="188" t="s">
        <v>179</v>
      </c>
      <c r="B6" s="189"/>
      <c r="C6" s="189"/>
      <c r="D6" s="189"/>
      <c r="E6" s="189"/>
      <c r="F6" s="189"/>
      <c r="G6" s="189"/>
      <c r="H6" s="189"/>
      <c r="I6" s="190" t="s">
        <v>47</v>
      </c>
      <c r="J6" s="191"/>
      <c r="K6" s="192">
        <v>0.20849999999999999</v>
      </c>
      <c r="L6" s="193"/>
      <c r="M6" s="135"/>
    </row>
    <row r="7" spans="1:15" ht="18.75" customHeight="1" x14ac:dyDescent="0.3">
      <c r="A7" s="194" t="s">
        <v>181</v>
      </c>
      <c r="B7" s="195"/>
      <c r="C7" s="195"/>
      <c r="D7" s="195"/>
      <c r="E7" s="195"/>
      <c r="F7" s="195"/>
      <c r="G7" s="195"/>
      <c r="H7" s="195"/>
      <c r="I7" s="196"/>
      <c r="J7" s="195"/>
      <c r="K7" s="197"/>
      <c r="L7" s="198"/>
      <c r="M7" s="73"/>
    </row>
    <row r="8" spans="1:15" x14ac:dyDescent="0.3">
      <c r="A8" s="161" t="s">
        <v>0</v>
      </c>
      <c r="B8" s="163" t="s">
        <v>1</v>
      </c>
      <c r="C8" s="11" t="s">
        <v>18</v>
      </c>
      <c r="D8" s="163" t="s">
        <v>2</v>
      </c>
      <c r="E8" s="163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46" t="s">
        <v>44</v>
      </c>
      <c r="K8" s="165" t="s">
        <v>45</v>
      </c>
      <c r="L8" s="166"/>
      <c r="M8" s="167" t="s">
        <v>46</v>
      </c>
    </row>
    <row r="9" spans="1:15" x14ac:dyDescent="0.3">
      <c r="A9" s="162"/>
      <c r="B9" s="164"/>
      <c r="C9" s="11" t="s">
        <v>19</v>
      </c>
      <c r="D9" s="164"/>
      <c r="E9" s="164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68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69" t="s">
        <v>32</v>
      </c>
      <c r="B11" s="170" t="s">
        <v>31</v>
      </c>
      <c r="C11" s="171">
        <v>90099</v>
      </c>
      <c r="D11" s="172" t="s">
        <v>4</v>
      </c>
      <c r="E11" s="173">
        <v>6417.5</v>
      </c>
      <c r="F11" s="60"/>
      <c r="G11" s="174">
        <f>F12*0.1</f>
        <v>1.05</v>
      </c>
      <c r="H11" s="174">
        <f>F12*0.9</f>
        <v>9.4500000000000011</v>
      </c>
      <c r="I11" s="174">
        <f>E11*G11</f>
        <v>6738.375</v>
      </c>
      <c r="J11" s="174">
        <f>E11*H11</f>
        <v>60645.375000000007</v>
      </c>
      <c r="K11" s="65"/>
      <c r="L11" s="65"/>
      <c r="M11" s="199">
        <f>SUM(I11+J11)</f>
        <v>67383.75</v>
      </c>
      <c r="O11" s="6"/>
    </row>
    <row r="12" spans="1:15" hidden="1" x14ac:dyDescent="0.3">
      <c r="A12" s="169"/>
      <c r="B12" s="170"/>
      <c r="C12" s="171"/>
      <c r="D12" s="172"/>
      <c r="E12" s="173"/>
      <c r="F12" s="60">
        <v>10.5</v>
      </c>
      <c r="G12" s="174"/>
      <c r="H12" s="174"/>
      <c r="I12" s="174"/>
      <c r="J12" s="174"/>
      <c r="K12" s="65"/>
      <c r="L12" s="65"/>
      <c r="M12" s="199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50" t="s">
        <v>4</v>
      </c>
      <c r="E13" s="151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49">
        <v>4813</v>
      </c>
      <c r="D14" s="150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50" t="s">
        <v>145</v>
      </c>
      <c r="D17" s="150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50" t="s">
        <v>146</v>
      </c>
      <c r="D18" s="150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50" t="s">
        <v>147</v>
      </c>
      <c r="D19" s="150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50" t="s">
        <v>148</v>
      </c>
      <c r="D20" s="150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50" t="s">
        <v>149</v>
      </c>
      <c r="D21" s="150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50" t="s">
        <v>150</v>
      </c>
      <c r="D22" s="150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50" t="s">
        <v>151</v>
      </c>
      <c r="D23" s="150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SUM(M17:M23)</f>
        <v>27812.322319999996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50" t="s">
        <v>152</v>
      </c>
      <c r="D26" s="150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50" t="s">
        <v>153</v>
      </c>
      <c r="D27" s="150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50" t="s">
        <v>154</v>
      </c>
      <c r="D28" s="150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50" t="s">
        <v>155</v>
      </c>
      <c r="D29" s="150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SUM(M26:M29)</f>
        <v>7689.0570799999987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50" t="s">
        <v>156</v>
      </c>
      <c r="D32" s="150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50" t="s">
        <v>157</v>
      </c>
      <c r="D33" s="150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50" t="s">
        <v>143</v>
      </c>
      <c r="D34" s="150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50" t="s">
        <v>144</v>
      </c>
      <c r="D35" s="150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50">
        <v>34622</v>
      </c>
      <c r="D36" s="150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50" t="s">
        <v>133</v>
      </c>
      <c r="D37" s="150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50" t="s">
        <v>134</v>
      </c>
      <c r="D38" s="150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50" t="s">
        <v>135</v>
      </c>
      <c r="D39" s="150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50" t="s">
        <v>170</v>
      </c>
      <c r="D40" s="150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50" t="s">
        <v>136</v>
      </c>
      <c r="D41" s="150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SUM(M32:M41)</f>
        <v>25346.486834999996</v>
      </c>
      <c r="O42" s="6"/>
    </row>
    <row r="43" spans="1:15" x14ac:dyDescent="0.3">
      <c r="A43" s="116">
        <v>4</v>
      </c>
      <c r="B43" s="227" t="s">
        <v>183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54"/>
      <c r="O43" s="6"/>
    </row>
    <row r="44" spans="1:15" ht="39" customHeight="1" x14ac:dyDescent="0.3">
      <c r="A44" s="39" t="s">
        <v>35</v>
      </c>
      <c r="B44" s="155" t="s">
        <v>199</v>
      </c>
      <c r="C44" s="19">
        <v>90099</v>
      </c>
      <c r="D44" s="19" t="s">
        <v>4</v>
      </c>
      <c r="E44" s="16">
        <v>88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140.80000000000001</v>
      </c>
      <c r="J44" s="42">
        <f t="shared" ref="J44:J45" si="29">E44*H44</f>
        <v>1268.96</v>
      </c>
      <c r="K44" s="156">
        <f t="shared" ref="K44:L45" si="30">I44*(1+$K$6)</f>
        <v>170.1568</v>
      </c>
      <c r="L44" s="156">
        <f t="shared" si="30"/>
        <v>1533.5381599999998</v>
      </c>
      <c r="M44" s="43">
        <f t="shared" ref="M44:M45" si="31">K44+L44</f>
        <v>1703.6949599999998</v>
      </c>
      <c r="O44" s="6"/>
    </row>
    <row r="45" spans="1:15" ht="39" customHeight="1" x14ac:dyDescent="0.3">
      <c r="A45" s="39" t="s">
        <v>28</v>
      </c>
      <c r="B45" s="155" t="s">
        <v>200</v>
      </c>
      <c r="C45" s="19">
        <v>93375</v>
      </c>
      <c r="D45" s="19" t="s">
        <v>4</v>
      </c>
      <c r="E45" s="16">
        <v>88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181.28</v>
      </c>
      <c r="J45" s="42">
        <f t="shared" si="29"/>
        <v>1628</v>
      </c>
      <c r="K45" s="156">
        <f t="shared" si="30"/>
        <v>219.07687999999999</v>
      </c>
      <c r="L45" s="156">
        <f t="shared" si="30"/>
        <v>1967.4379999999999</v>
      </c>
      <c r="M45" s="43">
        <f t="shared" si="31"/>
        <v>2186.5148799999997</v>
      </c>
      <c r="O45" s="6"/>
    </row>
    <row r="46" spans="1:15" x14ac:dyDescent="0.3">
      <c r="A46" s="39"/>
      <c r="B46" s="21"/>
      <c r="C46" s="21"/>
      <c r="D46" s="19"/>
      <c r="E46" s="16"/>
      <c r="F46" s="46"/>
      <c r="G46" s="17"/>
      <c r="H46" s="17"/>
      <c r="I46" s="26">
        <f>SUM(I44:I45)</f>
        <v>322.08000000000004</v>
      </c>
      <c r="J46" s="26">
        <f>SUM(J44:J45)</f>
        <v>2896.96</v>
      </c>
      <c r="K46" s="26">
        <f>SUM(K44:K45)</f>
        <v>389.23367999999999</v>
      </c>
      <c r="L46" s="26">
        <f>SUM(L44:L45)</f>
        <v>3500.9761599999997</v>
      </c>
      <c r="M46" s="27">
        <f>SUM(M44:M45)</f>
        <v>3890.2098399999995</v>
      </c>
      <c r="O46" s="6"/>
    </row>
    <row r="47" spans="1:15" x14ac:dyDescent="0.3">
      <c r="A47" s="116">
        <v>5</v>
      </c>
      <c r="B47" s="227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3" t="s">
        <v>24</v>
      </c>
      <c r="B48" s="115" t="s">
        <v>89</v>
      </c>
      <c r="C48" s="117" t="s">
        <v>137</v>
      </c>
      <c r="D48" s="117" t="s">
        <v>15</v>
      </c>
      <c r="E48" s="118">
        <v>220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288.2</v>
      </c>
      <c r="J48" s="42">
        <f t="shared" ref="J48:J50" si="35">E48*H48</f>
        <v>2598.2000000000003</v>
      </c>
      <c r="K48" s="62">
        <f t="shared" ref="K48:L50" si="36">I48*(1+$K$6)</f>
        <v>348.28969999999998</v>
      </c>
      <c r="L48" s="62">
        <f t="shared" si="36"/>
        <v>3139.9247</v>
      </c>
      <c r="M48" s="43">
        <f t="shared" ref="M48:M50" si="37">K48+L48</f>
        <v>3488.2143999999998</v>
      </c>
      <c r="O48" s="6"/>
    </row>
    <row r="49" spans="1:18" x14ac:dyDescent="0.3">
      <c r="A49" s="123" t="s">
        <v>25</v>
      </c>
      <c r="B49" s="115" t="s">
        <v>90</v>
      </c>
      <c r="C49" s="117" t="s">
        <v>138</v>
      </c>
      <c r="D49" s="117" t="s">
        <v>113</v>
      </c>
      <c r="E49" s="118">
        <v>2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10.66</v>
      </c>
      <c r="J49" s="42">
        <f t="shared" si="35"/>
        <v>96.02</v>
      </c>
      <c r="K49" s="62">
        <f t="shared" si="36"/>
        <v>12.88261</v>
      </c>
      <c r="L49" s="62">
        <f t="shared" si="36"/>
        <v>116.04016999999999</v>
      </c>
      <c r="M49" s="43">
        <f t="shared" si="37"/>
        <v>128.92277999999999</v>
      </c>
      <c r="O49" s="6"/>
    </row>
    <row r="50" spans="1:18" x14ac:dyDescent="0.3">
      <c r="A50" s="123" t="s">
        <v>26</v>
      </c>
      <c r="B50" s="115" t="s">
        <v>52</v>
      </c>
      <c r="C50" s="117" t="s">
        <v>141</v>
      </c>
      <c r="D50" s="117" t="s">
        <v>15</v>
      </c>
      <c r="E50" s="118">
        <v>220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57.2</v>
      </c>
      <c r="J50" s="42">
        <f t="shared" si="35"/>
        <v>505.99999999999994</v>
      </c>
      <c r="K50" s="62">
        <f t="shared" si="36"/>
        <v>69.126199999999997</v>
      </c>
      <c r="L50" s="62">
        <f t="shared" si="36"/>
        <v>611.50099999999986</v>
      </c>
      <c r="M50" s="43">
        <f t="shared" si="37"/>
        <v>680.6271999999999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356.06</v>
      </c>
      <c r="J51" s="26">
        <f>SUM(J48:J50)</f>
        <v>3200.2200000000003</v>
      </c>
      <c r="K51" s="26">
        <f t="shared" ref="K51:M51" si="38">SUM(K48:K50)</f>
        <v>430.29850999999996</v>
      </c>
      <c r="L51" s="26">
        <f t="shared" si="38"/>
        <v>3867.4658699999995</v>
      </c>
      <c r="M51" s="27">
        <f t="shared" si="38"/>
        <v>4297.7643799999996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50" t="s">
        <v>139</v>
      </c>
      <c r="D53" s="150" t="s">
        <v>15</v>
      </c>
      <c r="E53" s="46">
        <v>220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169.4</v>
      </c>
      <c r="J53" s="42">
        <f t="shared" ref="J53:J55" si="39">E53*H53</f>
        <v>1522.4</v>
      </c>
      <c r="K53" s="72">
        <f t="shared" ref="K53:K55" si="40">I53*(1+$K$6)</f>
        <v>204.7199</v>
      </c>
      <c r="L53" s="72">
        <f>J53*(1+$K$6)</f>
        <v>1839.8204000000001</v>
      </c>
      <c r="M53" s="43">
        <f>K53+L53</f>
        <v>2044.5403000000001</v>
      </c>
      <c r="O53" s="45"/>
    </row>
    <row r="54" spans="1:18" s="44" customFormat="1" x14ac:dyDescent="0.3">
      <c r="A54" s="39" t="s">
        <v>168</v>
      </c>
      <c r="B54" s="7" t="s">
        <v>122</v>
      </c>
      <c r="C54" s="150" t="s">
        <v>140</v>
      </c>
      <c r="D54" s="150" t="s">
        <v>17</v>
      </c>
      <c r="E54" s="46">
        <v>2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6.12</v>
      </c>
      <c r="J54" s="42">
        <f t="shared" ref="J54" si="44">E54*H54</f>
        <v>55</v>
      </c>
      <c r="K54" s="72">
        <f t="shared" ref="K54" si="45">I54*(1+$K$6)</f>
        <v>7.3960199999999992</v>
      </c>
      <c r="L54" s="72">
        <f t="shared" ref="L54" si="46">J54*(1+$K$6)</f>
        <v>66.467500000000001</v>
      </c>
      <c r="M54" s="43">
        <f t="shared" ref="M54" si="47">K54+L54</f>
        <v>73.863519999999994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50" t="s">
        <v>141</v>
      </c>
      <c r="D55" s="54" t="s">
        <v>15</v>
      </c>
      <c r="E55" s="55">
        <v>220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57.2</v>
      </c>
      <c r="J55" s="42">
        <f t="shared" si="39"/>
        <v>505.99999999999994</v>
      </c>
      <c r="K55" s="72">
        <f t="shared" si="40"/>
        <v>69.126199999999997</v>
      </c>
      <c r="L55" s="72">
        <f t="shared" ref="L55" si="51">J55*(1+$K$6)</f>
        <v>611.50099999999986</v>
      </c>
      <c r="M55" s="43">
        <f t="shared" ref="M55" si="52">K55+L55</f>
        <v>680.6271999999999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232.72000000000003</v>
      </c>
      <c r="J56" s="26">
        <f>SUM(J53:J55)</f>
        <v>2083.4</v>
      </c>
      <c r="K56" s="26">
        <f>SUM(K53:K55)</f>
        <v>281.24212</v>
      </c>
      <c r="L56" s="26">
        <f>SUM(L53:L55)</f>
        <v>2517.7889</v>
      </c>
      <c r="M56" s="27">
        <f>SUM(M53:M55)</f>
        <v>2799.0310199999999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47" t="s">
        <v>184</v>
      </c>
      <c r="B58" s="148" t="s">
        <v>91</v>
      </c>
      <c r="C58" s="150">
        <v>37105</v>
      </c>
      <c r="D58" s="150" t="s">
        <v>17</v>
      </c>
      <c r="E58" s="151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47" t="s">
        <v>185</v>
      </c>
      <c r="B59" s="119" t="s">
        <v>172</v>
      </c>
      <c r="C59" s="54">
        <v>94705</v>
      </c>
      <c r="D59" s="150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0">
        <f t="shared" si="55"/>
        <v>3.67</v>
      </c>
      <c r="J59" s="120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47" t="s">
        <v>186</v>
      </c>
      <c r="B60" s="119" t="s">
        <v>173</v>
      </c>
      <c r="C60" s="54">
        <v>94704</v>
      </c>
      <c r="D60" s="150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0">
        <f t="shared" si="55"/>
        <v>2.92</v>
      </c>
      <c r="J60" s="120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47" t="s">
        <v>187</v>
      </c>
      <c r="B61" s="94" t="s">
        <v>92</v>
      </c>
      <c r="C61" s="149">
        <v>1958</v>
      </c>
      <c r="D61" s="150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47" t="s">
        <v>188</v>
      </c>
      <c r="B62" s="94" t="s">
        <v>93</v>
      </c>
      <c r="C62" s="149">
        <v>3535</v>
      </c>
      <c r="D62" s="150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47" t="s">
        <v>189</v>
      </c>
      <c r="B63" s="94" t="s">
        <v>174</v>
      </c>
      <c r="C63" s="149">
        <v>3536</v>
      </c>
      <c r="D63" s="150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47" t="s">
        <v>190</v>
      </c>
      <c r="B64" s="40" t="s">
        <v>94</v>
      </c>
      <c r="C64" s="150">
        <v>109</v>
      </c>
      <c r="D64" s="150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47" t="s">
        <v>191</v>
      </c>
      <c r="B65" s="40" t="s">
        <v>175</v>
      </c>
      <c r="C65" s="150">
        <v>108</v>
      </c>
      <c r="D65" s="150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47" t="s">
        <v>192</v>
      </c>
      <c r="B66" s="40" t="s">
        <v>95</v>
      </c>
      <c r="C66" s="150">
        <v>11676</v>
      </c>
      <c r="D66" s="150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2" t="s">
        <v>193</v>
      </c>
      <c r="B67" s="40" t="s">
        <v>204</v>
      </c>
      <c r="C67" s="153">
        <v>11675</v>
      </c>
      <c r="D67" s="153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47" t="s">
        <v>194</v>
      </c>
      <c r="B68" s="40" t="s">
        <v>96</v>
      </c>
      <c r="C68" s="150">
        <v>3905</v>
      </c>
      <c r="D68" s="150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47" t="s">
        <v>195</v>
      </c>
      <c r="B69" s="40" t="s">
        <v>97</v>
      </c>
      <c r="C69" s="150">
        <v>9874</v>
      </c>
      <c r="D69" s="150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47" t="s">
        <v>196</v>
      </c>
      <c r="B70" s="40" t="s">
        <v>176</v>
      </c>
      <c r="C70" s="150">
        <v>9869</v>
      </c>
      <c r="D70" s="150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47" t="s">
        <v>197</v>
      </c>
      <c r="B71" s="40" t="s">
        <v>98</v>
      </c>
      <c r="C71" s="150" t="s">
        <v>142</v>
      </c>
      <c r="D71" s="150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47" t="s">
        <v>198</v>
      </c>
      <c r="B72" s="40" t="s">
        <v>100</v>
      </c>
      <c r="C72" s="150">
        <v>2701</v>
      </c>
      <c r="D72" s="150" t="s">
        <v>104</v>
      </c>
      <c r="E72" s="41">
        <v>10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19.2</v>
      </c>
      <c r="J72" s="42">
        <f t="shared" ref="J72:J73" si="63">E72*H72</f>
        <v>172.39999999999998</v>
      </c>
      <c r="K72" s="72">
        <f t="shared" ref="K72:K73" si="64">I72*(1+$K$6)</f>
        <v>23.203199999999999</v>
      </c>
      <c r="L72" s="72">
        <f t="shared" ref="L72:L73" si="65">J72*(1+$K$6)</f>
        <v>208.34539999999996</v>
      </c>
      <c r="M72" s="61">
        <f t="shared" ref="M72:M73" si="66">K72+L72</f>
        <v>231.54859999999996</v>
      </c>
      <c r="O72" s="6"/>
    </row>
    <row r="73" spans="1:15" x14ac:dyDescent="0.3">
      <c r="A73" s="147" t="s">
        <v>203</v>
      </c>
      <c r="B73" s="40" t="s">
        <v>205</v>
      </c>
      <c r="C73" s="150" t="s">
        <v>105</v>
      </c>
      <c r="D73" s="150" t="s">
        <v>16</v>
      </c>
      <c r="E73" s="41">
        <v>1</v>
      </c>
      <c r="F73" s="46">
        <v>1921.48</v>
      </c>
      <c r="G73" s="47">
        <f t="shared" si="60"/>
        <v>192.15</v>
      </c>
      <c r="H73" s="47">
        <f t="shared" si="61"/>
        <v>1729.33</v>
      </c>
      <c r="I73" s="42">
        <f t="shared" si="62"/>
        <v>192.15</v>
      </c>
      <c r="J73" s="42">
        <f t="shared" si="63"/>
        <v>1729.33</v>
      </c>
      <c r="K73" s="72">
        <f t="shared" si="64"/>
        <v>232.21327499999998</v>
      </c>
      <c r="L73" s="72">
        <f t="shared" si="65"/>
        <v>2089.8953049999996</v>
      </c>
      <c r="M73" s="61">
        <f t="shared" si="66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SUM(M58:M73)</f>
        <v>5737.6558750000004</v>
      </c>
      <c r="O74" s="6"/>
    </row>
    <row r="75" spans="1:15" ht="15" thickBot="1" x14ac:dyDescent="0.35">
      <c r="A75" s="159" t="s">
        <v>27</v>
      </c>
      <c r="B75" s="160"/>
      <c r="C75" s="160"/>
      <c r="D75" s="160"/>
      <c r="E75" s="160"/>
      <c r="F75" s="160"/>
      <c r="G75" s="160"/>
      <c r="H75" s="160"/>
      <c r="I75" s="37">
        <f>SUM(I24,I30,I42,I56,I74,I51,I46)</f>
        <v>6419.8499999999995</v>
      </c>
      <c r="J75" s="37">
        <f>SUM(J56,J74,J42,J30,J24,J51,J46)</f>
        <v>57769.249999999993</v>
      </c>
      <c r="K75" s="37">
        <f>SUM(K56,K74,K42,K30,K24,K51,K46)</f>
        <v>7758.3887249999989</v>
      </c>
      <c r="L75" s="37">
        <f>SUM(L56,L74,L42,L30,L24,L51,L46)</f>
        <v>69814.138624999992</v>
      </c>
      <c r="M75" s="38">
        <f>SUM(M56,M74,M42,M30,M24,M51,M46)</f>
        <v>77572.527349999975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1"/>
      <c r="J77" s="157" t="s">
        <v>178</v>
      </c>
      <c r="K77" s="157"/>
      <c r="L77" s="157"/>
      <c r="M77" s="157"/>
      <c r="N77" s="9"/>
    </row>
    <row r="79" spans="1:15" x14ac:dyDescent="0.3">
      <c r="J79" s="122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2" t="s">
        <v>115</v>
      </c>
      <c r="K80" s="158" t="s">
        <v>117</v>
      </c>
      <c r="L80" s="158"/>
      <c r="M80" s="158"/>
    </row>
    <row r="81" spans="8:13" x14ac:dyDescent="0.3">
      <c r="H81" s="2"/>
      <c r="I81" s="2"/>
      <c r="J81" s="122" t="s">
        <v>116</v>
      </c>
      <c r="K81" s="158" t="s">
        <v>118</v>
      </c>
      <c r="L81" s="158"/>
      <c r="M81" s="158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A12" sqref="A12:G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0" t="s">
        <v>169</v>
      </c>
      <c r="B1" s="201"/>
      <c r="C1" s="201"/>
      <c r="D1" s="201"/>
      <c r="E1" s="201"/>
      <c r="F1" s="201"/>
      <c r="G1" s="201"/>
      <c r="H1" s="201"/>
      <c r="I1" s="202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128</v>
      </c>
      <c r="D3" s="139" t="s">
        <v>4</v>
      </c>
      <c r="E3" s="139">
        <v>0.5</v>
      </c>
      <c r="F3" s="139">
        <v>66.930000000000007</v>
      </c>
      <c r="G3" s="140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6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7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6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37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36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3" t="s">
        <v>44</v>
      </c>
      <c r="B12" s="204"/>
      <c r="C12" s="204"/>
      <c r="D12" s="204"/>
      <c r="E12" s="204"/>
      <c r="F12" s="204"/>
      <c r="G12" s="204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0" t="s">
        <v>180</v>
      </c>
      <c r="B1" s="201"/>
      <c r="C1" s="201"/>
      <c r="D1" s="201"/>
      <c r="E1" s="201"/>
      <c r="F1" s="201"/>
      <c r="G1" s="201"/>
      <c r="H1" s="201"/>
      <c r="I1" s="202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128</v>
      </c>
      <c r="D3" s="139" t="s">
        <v>4</v>
      </c>
      <c r="E3" s="139">
        <v>0.625</v>
      </c>
      <c r="F3" s="139">
        <v>66.930000000000007</v>
      </c>
      <c r="G3" s="140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36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3" t="s">
        <v>44</v>
      </c>
      <c r="B8" s="204"/>
      <c r="C8" s="204"/>
      <c r="D8" s="204"/>
      <c r="E8" s="204"/>
      <c r="F8" s="204"/>
      <c r="G8" s="204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B29" sqref="B29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09" t="s">
        <v>57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x14ac:dyDescent="0.3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x14ac:dyDescent="0.3">
      <c r="A4" s="212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x14ac:dyDescent="0.3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</row>
    <row r="6" spans="1:14" ht="15" thickBot="1" x14ac:dyDescent="0.35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1:14" ht="16.2" thickBot="1" x14ac:dyDescent="0.35">
      <c r="A7" s="218" t="s">
        <v>177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4" ht="16.2" thickBot="1" x14ac:dyDescent="0.35">
      <c r="A8" s="218" t="s">
        <v>182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20"/>
    </row>
    <row r="9" spans="1:14" x14ac:dyDescent="0.3">
      <c r="A9" s="134" t="s">
        <v>58</v>
      </c>
      <c r="B9" s="142" t="s">
        <v>59</v>
      </c>
      <c r="C9" s="141" t="s">
        <v>60</v>
      </c>
      <c r="D9" s="141" t="s">
        <v>61</v>
      </c>
      <c r="E9" s="221" t="s">
        <v>62</v>
      </c>
      <c r="F9" s="221"/>
      <c r="G9" s="222" t="s">
        <v>63</v>
      </c>
      <c r="H9" s="223"/>
      <c r="I9" s="224" t="s">
        <v>64</v>
      </c>
      <c r="J9" s="225"/>
      <c r="K9" s="224" t="s">
        <v>65</v>
      </c>
      <c r="L9" s="225"/>
      <c r="M9" s="224" t="s">
        <v>66</v>
      </c>
      <c r="N9" s="226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5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35.853310443787251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202</v>
      </c>
      <c r="B13" s="84" t="s">
        <v>82</v>
      </c>
      <c r="C13" s="86">
        <v>7689.06</v>
      </c>
      <c r="D13" s="83">
        <f t="shared" si="0"/>
        <v>9.9120913034549751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69</v>
      </c>
      <c r="B14" s="124" t="s">
        <v>48</v>
      </c>
      <c r="C14" s="83">
        <v>25346.49</v>
      </c>
      <c r="D14" s="83">
        <f t="shared" si="0"/>
        <v>32.674569206393038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70</v>
      </c>
      <c r="B15" s="84" t="s">
        <v>183</v>
      </c>
      <c r="C15" s="83">
        <v>3890.21</v>
      </c>
      <c r="D15" s="83">
        <f t="shared" si="0"/>
        <v>5.0149324767414445</v>
      </c>
      <c r="E15" s="83">
        <v>1945.1</v>
      </c>
      <c r="F15" s="83">
        <f>E15/C15*100</f>
        <v>49.99987147223414</v>
      </c>
      <c r="G15" s="85">
        <v>1945.11</v>
      </c>
      <c r="H15" s="83">
        <f t="shared" si="1"/>
        <v>50.000128527765852</v>
      </c>
      <c r="I15" s="85"/>
      <c r="J15" s="83">
        <f t="shared" si="2"/>
        <v>0</v>
      </c>
      <c r="K15" s="95"/>
      <c r="L15" s="83">
        <f t="shared" si="3"/>
        <v>0</v>
      </c>
      <c r="M15" s="83"/>
      <c r="N15" s="126">
        <f t="shared" si="4"/>
        <v>0</v>
      </c>
    </row>
    <row r="16" spans="1:14" x14ac:dyDescent="0.3">
      <c r="A16" s="127" t="s">
        <v>71</v>
      </c>
      <c r="B16" s="84" t="s">
        <v>112</v>
      </c>
      <c r="C16" s="83">
        <v>4297.76</v>
      </c>
      <c r="D16" s="83">
        <f t="shared" si="0"/>
        <v>5.5403117572676823</v>
      </c>
      <c r="E16" s="83"/>
      <c r="F16" s="83">
        <f t="shared" ref="F16:F17" si="5">E16/C16*100</f>
        <v>0</v>
      </c>
      <c r="G16" s="85">
        <v>4297.76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72</v>
      </c>
      <c r="B17" s="124" t="s">
        <v>23</v>
      </c>
      <c r="C17" s="83">
        <v>2799.03</v>
      </c>
      <c r="D17" s="83">
        <f t="shared" si="0"/>
        <v>3.6082747333366596</v>
      </c>
      <c r="E17" s="83"/>
      <c r="F17" s="83">
        <f t="shared" si="5"/>
        <v>0</v>
      </c>
      <c r="G17" s="85">
        <v>2799.03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201</v>
      </c>
      <c r="B18" s="88" t="s">
        <v>53</v>
      </c>
      <c r="C18" s="83">
        <v>5737.66</v>
      </c>
      <c r="D18" s="83">
        <f t="shared" si="0"/>
        <v>7.3965100790189515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05" t="s">
        <v>73</v>
      </c>
      <c r="B20" s="206"/>
      <c r="C20" s="143">
        <f>SUM(C12:C19)</f>
        <v>77572.53</v>
      </c>
      <c r="D20" s="143">
        <f>SUM(D12:D19)</f>
        <v>100</v>
      </c>
      <c r="E20" s="91">
        <f>SUM(E10:E18,)</f>
        <v>50119.719999999994</v>
      </c>
      <c r="F20" s="91">
        <f>E20/C20*100</f>
        <v>64.610139697648123</v>
      </c>
      <c r="G20" s="91">
        <f>SUM(G10:G18,)</f>
        <v>27452.81</v>
      </c>
      <c r="H20" s="91">
        <f>G20/C20*100</f>
        <v>35.389860302351877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07" t="s">
        <v>74</v>
      </c>
      <c r="B21" s="208"/>
      <c r="C21" s="130"/>
      <c r="D21" s="130"/>
      <c r="E21" s="131">
        <f>E20</f>
        <v>50119.719999999994</v>
      </c>
      <c r="F21" s="131">
        <f>F20</f>
        <v>64.610139697648123</v>
      </c>
      <c r="G21" s="131">
        <f>G20+E20</f>
        <v>77572.53</v>
      </c>
      <c r="H21" s="131">
        <f>H20+F20</f>
        <v>100</v>
      </c>
      <c r="I21" s="131">
        <f>I20+G20+E20</f>
        <v>77572.53</v>
      </c>
      <c r="J21" s="132">
        <f>J20+H20+F20</f>
        <v>100</v>
      </c>
      <c r="K21" s="132">
        <f>K20+I20+G20+E20</f>
        <v>77572.53</v>
      </c>
      <c r="L21" s="133">
        <f>L20+J21</f>
        <v>100</v>
      </c>
      <c r="M21" s="144">
        <f>M20+K21</f>
        <v>77572.53</v>
      </c>
      <c r="N21" s="145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2022-11-16T14:01:45Z</cp:lastPrinted>
  <dcterms:created xsi:type="dcterms:W3CDTF">2012-05-31T11:19:41Z</dcterms:created>
  <dcterms:modified xsi:type="dcterms:W3CDTF">2022-11-16T14:35:57Z</dcterms:modified>
</cp:coreProperties>
</file>