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\Documents\Prefeitura\Poços variados\Linha Fernandes\"/>
    </mc:Choice>
  </mc:AlternateContent>
  <xr:revisionPtr revIDLastSave="0" documentId="13_ncr:1_{967DB329-1BD1-4FD9-842B-0E6B53B19B4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rçamento projeto C BDI" sheetId="9" r:id="rId1"/>
    <sheet name="Composição 1" sheetId="12" r:id="rId2"/>
    <sheet name="Composição 2" sheetId="11" r:id="rId3"/>
    <sheet name="Cronograma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4" i="9" l="1"/>
  <c r="M56" i="9"/>
  <c r="M51" i="9"/>
  <c r="M46" i="9"/>
  <c r="M42" i="9"/>
  <c r="M30" i="9"/>
  <c r="M24" i="9"/>
  <c r="G67" i="9"/>
  <c r="I67" i="9" s="1"/>
  <c r="K67" i="9" s="1"/>
  <c r="H67" i="9"/>
  <c r="J67" i="9" s="1"/>
  <c r="L67" i="9" s="1"/>
  <c r="M67" i="9" l="1"/>
  <c r="H15" i="10"/>
  <c r="F15" i="10"/>
  <c r="H45" i="9"/>
  <c r="J45" i="9" s="1"/>
  <c r="L45" i="9" s="1"/>
  <c r="G45" i="9"/>
  <c r="I45" i="9" s="1"/>
  <c r="K45" i="9" s="1"/>
  <c r="M45" i="9" s="1"/>
  <c r="H44" i="9"/>
  <c r="J44" i="9" s="1"/>
  <c r="L44" i="9" s="1"/>
  <c r="G44" i="9"/>
  <c r="I44" i="9" s="1"/>
  <c r="K44" i="9" s="1"/>
  <c r="L46" i="9" l="1"/>
  <c r="K46" i="9"/>
  <c r="M44" i="9"/>
  <c r="I46" i="9"/>
  <c r="J46" i="9"/>
  <c r="G70" i="9"/>
  <c r="I70" i="9" s="1"/>
  <c r="K70" i="9" s="1"/>
  <c r="M70" i="9" s="1"/>
  <c r="H70" i="9"/>
  <c r="J70" i="9" s="1"/>
  <c r="L70" i="9" s="1"/>
  <c r="G65" i="9"/>
  <c r="I65" i="9" s="1"/>
  <c r="K65" i="9" s="1"/>
  <c r="H65" i="9"/>
  <c r="J65" i="9"/>
  <c r="L65" i="9" s="1"/>
  <c r="G63" i="9"/>
  <c r="I63" i="9" s="1"/>
  <c r="K63" i="9" s="1"/>
  <c r="M63" i="9" s="1"/>
  <c r="H63" i="9"/>
  <c r="J63" i="9" s="1"/>
  <c r="L63" i="9" s="1"/>
  <c r="M60" i="9"/>
  <c r="L60" i="9"/>
  <c r="K60" i="9"/>
  <c r="J60" i="9"/>
  <c r="I60" i="9"/>
  <c r="H60" i="9"/>
  <c r="G60" i="9"/>
  <c r="G61" i="9"/>
  <c r="I61" i="9" s="1"/>
  <c r="K61" i="9" s="1"/>
  <c r="H61" i="9"/>
  <c r="J61" i="9" s="1"/>
  <c r="L61" i="9" s="1"/>
  <c r="M65" i="9" l="1"/>
  <c r="M61" i="9"/>
  <c r="G40" i="9"/>
  <c r="I40" i="9" s="1"/>
  <c r="K40" i="9" s="1"/>
  <c r="H40" i="9"/>
  <c r="J40" i="9" s="1"/>
  <c r="L40" i="9" s="1"/>
  <c r="H10" i="12"/>
  <c r="I10" i="12"/>
  <c r="I9" i="12"/>
  <c r="H9" i="12"/>
  <c r="I11" i="12"/>
  <c r="H11" i="12"/>
  <c r="I8" i="12"/>
  <c r="H8" i="12"/>
  <c r="I7" i="12"/>
  <c r="H7" i="12"/>
  <c r="I6" i="12"/>
  <c r="H6" i="12"/>
  <c r="I5" i="12"/>
  <c r="H5" i="12"/>
  <c r="I4" i="12"/>
  <c r="H4" i="12"/>
  <c r="I3" i="12"/>
  <c r="H3" i="12"/>
  <c r="I3" i="11"/>
  <c r="H3" i="11"/>
  <c r="I6" i="11"/>
  <c r="H6" i="11"/>
  <c r="I7" i="11"/>
  <c r="H7" i="11"/>
  <c r="M40" i="9" l="1"/>
  <c r="H12" i="12"/>
  <c r="I12" i="12"/>
  <c r="H49" i="9"/>
  <c r="J49" i="9" s="1"/>
  <c r="L49" i="9" s="1"/>
  <c r="H50" i="9"/>
  <c r="J50" i="9" s="1"/>
  <c r="L50" i="9" s="1"/>
  <c r="H48" i="9"/>
  <c r="J48" i="9" s="1"/>
  <c r="L48" i="9" s="1"/>
  <c r="G49" i="9"/>
  <c r="I49" i="9" s="1"/>
  <c r="K49" i="9" s="1"/>
  <c r="G50" i="9"/>
  <c r="I50" i="9" s="1"/>
  <c r="K50" i="9" s="1"/>
  <c r="G48" i="9"/>
  <c r="I48" i="9" s="1"/>
  <c r="G53" i="9"/>
  <c r="I53" i="9" s="1"/>
  <c r="K53" i="9" s="1"/>
  <c r="H53" i="9"/>
  <c r="J53" i="9" s="1"/>
  <c r="L53" i="9" s="1"/>
  <c r="G54" i="9"/>
  <c r="I54" i="9" s="1"/>
  <c r="K54" i="9" s="1"/>
  <c r="H54" i="9"/>
  <c r="J54" i="9" s="1"/>
  <c r="L54" i="9" s="1"/>
  <c r="G55" i="9"/>
  <c r="I55" i="9" s="1"/>
  <c r="K55" i="9" s="1"/>
  <c r="H55" i="9"/>
  <c r="J55" i="9" s="1"/>
  <c r="L55" i="9" s="1"/>
  <c r="M49" i="9" l="1"/>
  <c r="M54" i="9"/>
  <c r="M55" i="9"/>
  <c r="M50" i="9"/>
  <c r="I51" i="9"/>
  <c r="K48" i="9"/>
  <c r="L51" i="9"/>
  <c r="J51" i="9"/>
  <c r="M53" i="9"/>
  <c r="I9" i="11"/>
  <c r="H9" i="11"/>
  <c r="I8" i="11"/>
  <c r="H8" i="11"/>
  <c r="I5" i="11"/>
  <c r="H5" i="11"/>
  <c r="I4" i="11"/>
  <c r="H4" i="11"/>
  <c r="K51" i="9" l="1"/>
  <c r="M48" i="9"/>
  <c r="H10" i="11"/>
  <c r="I10" i="11"/>
  <c r="M20" i="10"/>
  <c r="K20" i="10"/>
  <c r="I20" i="10"/>
  <c r="G20" i="10"/>
  <c r="E20" i="10"/>
  <c r="N16" i="10"/>
  <c r="N17" i="10"/>
  <c r="L16" i="10"/>
  <c r="L17" i="10"/>
  <c r="J16" i="10"/>
  <c r="J17" i="10"/>
  <c r="H16" i="10"/>
  <c r="H17" i="10"/>
  <c r="F16" i="10"/>
  <c r="F17" i="10"/>
  <c r="H71" i="9" l="1"/>
  <c r="J71" i="9" s="1"/>
  <c r="L71" i="9" s="1"/>
  <c r="G71" i="9"/>
  <c r="I71" i="9" s="1"/>
  <c r="K71" i="9" s="1"/>
  <c r="H69" i="9"/>
  <c r="J69" i="9" s="1"/>
  <c r="L69" i="9" s="1"/>
  <c r="G69" i="9"/>
  <c r="I69" i="9" s="1"/>
  <c r="K69" i="9" s="1"/>
  <c r="H68" i="9"/>
  <c r="J68" i="9" s="1"/>
  <c r="L68" i="9" s="1"/>
  <c r="G68" i="9"/>
  <c r="I68" i="9" s="1"/>
  <c r="K68" i="9" s="1"/>
  <c r="H66" i="9"/>
  <c r="J66" i="9" s="1"/>
  <c r="L66" i="9" s="1"/>
  <c r="G66" i="9"/>
  <c r="I66" i="9" s="1"/>
  <c r="K66" i="9" s="1"/>
  <c r="H64" i="9"/>
  <c r="J64" i="9" s="1"/>
  <c r="L64" i="9" s="1"/>
  <c r="G64" i="9"/>
  <c r="I64" i="9" s="1"/>
  <c r="K64" i="9" s="1"/>
  <c r="H62" i="9"/>
  <c r="J62" i="9" s="1"/>
  <c r="L62" i="9" s="1"/>
  <c r="G62" i="9"/>
  <c r="I62" i="9" s="1"/>
  <c r="K62" i="9" s="1"/>
  <c r="H59" i="9"/>
  <c r="J59" i="9" s="1"/>
  <c r="L59" i="9" s="1"/>
  <c r="G59" i="9"/>
  <c r="I59" i="9" s="1"/>
  <c r="K59" i="9" s="1"/>
  <c r="H58" i="9"/>
  <c r="J58" i="9" s="1"/>
  <c r="G58" i="9"/>
  <c r="I58" i="9" s="1"/>
  <c r="L58" i="9" l="1"/>
  <c r="K58" i="9"/>
  <c r="M62" i="9"/>
  <c r="M64" i="9"/>
  <c r="M68" i="9"/>
  <c r="M59" i="9"/>
  <c r="M69" i="9"/>
  <c r="M66" i="9"/>
  <c r="M71" i="9"/>
  <c r="M58" i="9" l="1"/>
  <c r="G39" i="9"/>
  <c r="I39" i="9" s="1"/>
  <c r="K39" i="9" s="1"/>
  <c r="H39" i="9"/>
  <c r="J39" i="9" s="1"/>
  <c r="L39" i="9" s="1"/>
  <c r="H29" i="9"/>
  <c r="J29" i="9" s="1"/>
  <c r="L29" i="9" s="1"/>
  <c r="G29" i="9"/>
  <c r="I29" i="9" s="1"/>
  <c r="K29" i="9" s="1"/>
  <c r="H28" i="9"/>
  <c r="J28" i="9" s="1"/>
  <c r="L28" i="9" s="1"/>
  <c r="G28" i="9"/>
  <c r="I28" i="9" s="1"/>
  <c r="K28" i="9" s="1"/>
  <c r="H27" i="9"/>
  <c r="J27" i="9" s="1"/>
  <c r="L27" i="9" s="1"/>
  <c r="G27" i="9"/>
  <c r="I27" i="9" s="1"/>
  <c r="K27" i="9" s="1"/>
  <c r="H26" i="9"/>
  <c r="J26" i="9" s="1"/>
  <c r="G26" i="9"/>
  <c r="I26" i="9" s="1"/>
  <c r="M39" i="9" l="1"/>
  <c r="L26" i="9"/>
  <c r="L30" i="9" s="1"/>
  <c r="J30" i="9"/>
  <c r="I30" i="9"/>
  <c r="K26" i="9"/>
  <c r="M29" i="9"/>
  <c r="M28" i="9"/>
  <c r="M27" i="9"/>
  <c r="G19" i="9"/>
  <c r="I19" i="9" s="1"/>
  <c r="K19" i="9" s="1"/>
  <c r="H19" i="9"/>
  <c r="J19" i="9" s="1"/>
  <c r="L19" i="9" s="1"/>
  <c r="G20" i="9"/>
  <c r="I20" i="9" s="1"/>
  <c r="K20" i="9" s="1"/>
  <c r="H20" i="9"/>
  <c r="J20" i="9" s="1"/>
  <c r="L20" i="9" s="1"/>
  <c r="G21" i="9"/>
  <c r="I21" i="9" s="1"/>
  <c r="K21" i="9" s="1"/>
  <c r="H21" i="9"/>
  <c r="J21" i="9" s="1"/>
  <c r="L21" i="9" s="1"/>
  <c r="G22" i="9"/>
  <c r="I22" i="9" s="1"/>
  <c r="K22" i="9" s="1"/>
  <c r="H22" i="9"/>
  <c r="J22" i="9" s="1"/>
  <c r="L22" i="9" s="1"/>
  <c r="G23" i="9"/>
  <c r="I23" i="9" s="1"/>
  <c r="K23" i="9" s="1"/>
  <c r="H23" i="9"/>
  <c r="J23" i="9" s="1"/>
  <c r="L23" i="9" s="1"/>
  <c r="H18" i="9"/>
  <c r="J18" i="9" s="1"/>
  <c r="L18" i="9" s="1"/>
  <c r="G18" i="9"/>
  <c r="I18" i="9" s="1"/>
  <c r="K18" i="9" s="1"/>
  <c r="H17" i="9"/>
  <c r="J17" i="9" s="1"/>
  <c r="G17" i="9"/>
  <c r="I17" i="9" s="1"/>
  <c r="M19" i="9" l="1"/>
  <c r="L17" i="9"/>
  <c r="L24" i="9" s="1"/>
  <c r="J24" i="9"/>
  <c r="I24" i="9"/>
  <c r="K17" i="9"/>
  <c r="K24" i="9" s="1"/>
  <c r="M18" i="9"/>
  <c r="M26" i="9"/>
  <c r="K30" i="9"/>
  <c r="M20" i="9"/>
  <c r="M23" i="9"/>
  <c r="M21" i="9"/>
  <c r="M22" i="9"/>
  <c r="M17" i="9" l="1"/>
  <c r="C20" i="10"/>
  <c r="D15" i="10" s="1"/>
  <c r="N18" i="10"/>
  <c r="L18" i="10"/>
  <c r="J18" i="10"/>
  <c r="H18" i="10"/>
  <c r="F18" i="10"/>
  <c r="N14" i="10"/>
  <c r="L14" i="10"/>
  <c r="J14" i="10"/>
  <c r="H14" i="10"/>
  <c r="F14" i="10"/>
  <c r="N13" i="10"/>
  <c r="L13" i="10"/>
  <c r="J13" i="10"/>
  <c r="H13" i="10"/>
  <c r="F13" i="10"/>
  <c r="N12" i="10"/>
  <c r="L12" i="10"/>
  <c r="J12" i="10"/>
  <c r="H12" i="10"/>
  <c r="F12" i="10"/>
  <c r="D12" i="10" l="1"/>
  <c r="D17" i="10"/>
  <c r="D16" i="10"/>
  <c r="D13" i="10"/>
  <c r="D14" i="10"/>
  <c r="D18" i="10"/>
  <c r="F20" i="10"/>
  <c r="F21" i="10" s="1"/>
  <c r="J20" i="10"/>
  <c r="G21" i="10"/>
  <c r="L20" i="10"/>
  <c r="I21" i="10"/>
  <c r="H20" i="10"/>
  <c r="N20" i="10"/>
  <c r="E21" i="10"/>
  <c r="K21" i="10"/>
  <c r="M21" i="10" s="1"/>
  <c r="D20" i="10" l="1"/>
  <c r="H21" i="10"/>
  <c r="J21" i="10"/>
  <c r="L21" i="10" s="1"/>
  <c r="N21" i="10" s="1"/>
  <c r="G72" i="9" l="1"/>
  <c r="I72" i="9" s="1"/>
  <c r="H72" i="9"/>
  <c r="J72" i="9" s="1"/>
  <c r="G73" i="9"/>
  <c r="I73" i="9" s="1"/>
  <c r="K73" i="9" s="1"/>
  <c r="H73" i="9"/>
  <c r="J73" i="9" s="1"/>
  <c r="L73" i="9" s="1"/>
  <c r="H41" i="9"/>
  <c r="J41" i="9" s="1"/>
  <c r="L41" i="9" s="1"/>
  <c r="G41" i="9"/>
  <c r="I41" i="9" s="1"/>
  <c r="K41" i="9" s="1"/>
  <c r="H38" i="9"/>
  <c r="J38" i="9" s="1"/>
  <c r="L38" i="9" s="1"/>
  <c r="G38" i="9"/>
  <c r="I38" i="9" s="1"/>
  <c r="K38" i="9" s="1"/>
  <c r="H37" i="9"/>
  <c r="J37" i="9" s="1"/>
  <c r="L37" i="9" s="1"/>
  <c r="G37" i="9"/>
  <c r="I37" i="9" s="1"/>
  <c r="K37" i="9" s="1"/>
  <c r="H36" i="9"/>
  <c r="J36" i="9" s="1"/>
  <c r="L36" i="9" s="1"/>
  <c r="G36" i="9"/>
  <c r="I36" i="9" s="1"/>
  <c r="K36" i="9" s="1"/>
  <c r="H35" i="9"/>
  <c r="J35" i="9" s="1"/>
  <c r="L35" i="9" s="1"/>
  <c r="G35" i="9"/>
  <c r="I35" i="9" s="1"/>
  <c r="K35" i="9" s="1"/>
  <c r="H34" i="9"/>
  <c r="J34" i="9" s="1"/>
  <c r="L34" i="9" s="1"/>
  <c r="G34" i="9"/>
  <c r="I34" i="9" s="1"/>
  <c r="K34" i="9" s="1"/>
  <c r="H33" i="9"/>
  <c r="J33" i="9" s="1"/>
  <c r="L33" i="9" s="1"/>
  <c r="G33" i="9"/>
  <c r="I33" i="9" s="1"/>
  <c r="K33" i="9" s="1"/>
  <c r="H32" i="9"/>
  <c r="J32" i="9" s="1"/>
  <c r="G32" i="9"/>
  <c r="I32" i="9" s="1"/>
  <c r="K32" i="9" s="1"/>
  <c r="K42" i="9" l="1"/>
  <c r="K75" i="9" s="1"/>
  <c r="K72" i="9"/>
  <c r="K74" i="9" s="1"/>
  <c r="I74" i="9"/>
  <c r="L72" i="9"/>
  <c r="L74" i="9" s="1"/>
  <c r="J74" i="9"/>
  <c r="M73" i="9"/>
  <c r="M37" i="9"/>
  <c r="M36" i="9"/>
  <c r="M41" i="9"/>
  <c r="M35" i="9"/>
  <c r="M33" i="9"/>
  <c r="I42" i="9"/>
  <c r="I75" i="9" s="1"/>
  <c r="J42" i="9"/>
  <c r="J75" i="9" s="1"/>
  <c r="M34" i="9"/>
  <c r="M38" i="9"/>
  <c r="L32" i="9"/>
  <c r="H14" i="9"/>
  <c r="J14" i="9" s="1"/>
  <c r="G14" i="9"/>
  <c r="I14" i="9" s="1"/>
  <c r="H13" i="9"/>
  <c r="J13" i="9" s="1"/>
  <c r="G13" i="9"/>
  <c r="I13" i="9" s="1"/>
  <c r="H11" i="9"/>
  <c r="J11" i="9" s="1"/>
  <c r="G11" i="9"/>
  <c r="I11" i="9" s="1"/>
  <c r="M72" i="9" l="1"/>
  <c r="M14" i="9"/>
  <c r="L42" i="9"/>
  <c r="L75" i="9" s="1"/>
  <c r="M32" i="9"/>
  <c r="I56" i="9"/>
  <c r="L56" i="9"/>
  <c r="K56" i="9"/>
  <c r="J15" i="9"/>
  <c r="J56" i="9"/>
  <c r="M13" i="9"/>
  <c r="M11" i="9"/>
  <c r="I15" i="9"/>
  <c r="M75" i="9" l="1"/>
  <c r="M15" i="9"/>
</calcChain>
</file>

<file path=xl/sharedStrings.xml><?xml version="1.0" encoding="utf-8"?>
<sst xmlns="http://schemas.openxmlformats.org/spreadsheetml/2006/main" count="330" uniqueCount="206">
  <si>
    <t>ITEM</t>
  </si>
  <si>
    <t>DESCRIÇÃO SERVIÇO</t>
  </si>
  <si>
    <t>UNID.</t>
  </si>
  <si>
    <t>1.0</t>
  </si>
  <si>
    <t>m³</t>
  </si>
  <si>
    <t>1.2</t>
  </si>
  <si>
    <t>SUB TOTAL</t>
  </si>
  <si>
    <t>2.1</t>
  </si>
  <si>
    <t>QUANT.</t>
  </si>
  <si>
    <t>CUSTO</t>
  </si>
  <si>
    <t>UNITÁRIO</t>
  </si>
  <si>
    <t>UNIT.</t>
  </si>
  <si>
    <t>MÃO OBRA</t>
  </si>
  <si>
    <t>MATER.</t>
  </si>
  <si>
    <t>PLANILHA DE ORÇAMENTO</t>
  </si>
  <si>
    <t>m</t>
  </si>
  <si>
    <t>un</t>
  </si>
  <si>
    <t>pç</t>
  </si>
  <si>
    <t>CÓDIGO</t>
  </si>
  <si>
    <t>SINAPI</t>
  </si>
  <si>
    <t>SERVIÇOS INICIAIS - MOVIMENTAÇÃO DE TERRA</t>
  </si>
  <si>
    <t>m²</t>
  </si>
  <si>
    <t>3.1</t>
  </si>
  <si>
    <t>TUBULAÇÃO - DISTRIBUIÇÃO</t>
  </si>
  <si>
    <t>5.1</t>
  </si>
  <si>
    <t>5.2</t>
  </si>
  <si>
    <t>5.3</t>
  </si>
  <si>
    <t xml:space="preserve">    TOTAL GERAL R$</t>
  </si>
  <si>
    <t>4.2</t>
  </si>
  <si>
    <t>PLACA DE OBRA (PARA CONST. CIVIL)  EM CHAPA GALVANIZADA (2,0x1,25m = 2,50m²)</t>
  </si>
  <si>
    <t>REATERRO MECANIZADO DE VALA COM RETROESCAVADEIRA (CAPACIDADE DA CAÇAMBA DA RETRO: 0,26 M³ / POTÊNCIA: 88 HP), LARGURA DE 0,8 A 1,5 M, PROFUNDIDADE ATÉ 1,5 M, COM SOLO DE 1ª CATEGORIA   (12.835mx0,5mx1,00m = 6.417,50 m³).</t>
  </si>
  <si>
    <t>ESCAVAÇÃO MECANIZADA DE VALA COM PROF. ATÉ 1,5 M, COM RETROESCAVADEIRA (0,26 M3/88 HP), LARG. MENOR QUE 0,8 M, EM SOLO DE 1A CATEGORIA  (12.835mx0,5mx1,00m = 6.417,50 m³).</t>
  </si>
  <si>
    <t>1.1</t>
  </si>
  <si>
    <t>1.3</t>
  </si>
  <si>
    <t>3.2</t>
  </si>
  <si>
    <t>4.1</t>
  </si>
  <si>
    <t>COMPOSIÇÃO</t>
  </si>
  <si>
    <t>DESCRIÇÃO</t>
  </si>
  <si>
    <t>UNIDADE</t>
  </si>
  <si>
    <t>COEFIC.</t>
  </si>
  <si>
    <t>DESONERADO</t>
  </si>
  <si>
    <t>NÃO DESONERADO</t>
  </si>
  <si>
    <t>TOTAL DESON.</t>
  </si>
  <si>
    <t>TOTAL NÃO DESON.</t>
  </si>
  <si>
    <t>TOTAL</t>
  </si>
  <si>
    <t>CUSTO TOTAL C/BDI</t>
  </si>
  <si>
    <t>TOTAL C/ BDI</t>
  </si>
  <si>
    <t>BDI:</t>
  </si>
  <si>
    <t>INSTALAÇÃO DE POÇO</t>
  </si>
  <si>
    <t>TAMPÃO PARA POÇO</t>
  </si>
  <si>
    <t>TUBO SAÍDA COMPLETO PARA CABO</t>
  </si>
  <si>
    <t>SERVIÇO INSTALAÇÃO</t>
  </si>
  <si>
    <t>ASSENTAMENTO DE TUBO DE PEAD PARA REDE DE ÁGUA</t>
  </si>
  <si>
    <t>RESERVAÇÃO</t>
  </si>
  <si>
    <t>6.1</t>
  </si>
  <si>
    <t>6.3</t>
  </si>
  <si>
    <t xml:space="preserve">CABO FLEXIVEL PVC 750 V, 3 CONDUTORES DE 6,0 MM2     </t>
  </si>
  <si>
    <t>CRONOGRAMA FÍSICO - FINANCEIRO</t>
  </si>
  <si>
    <t>Item.</t>
  </si>
  <si>
    <t>Discriminação</t>
  </si>
  <si>
    <t>Valor R$</t>
  </si>
  <si>
    <t>Peso</t>
  </si>
  <si>
    <t>Mês  01</t>
  </si>
  <si>
    <t>Mês  02</t>
  </si>
  <si>
    <t>Mês  03</t>
  </si>
  <si>
    <t>Mês  04</t>
  </si>
  <si>
    <t>Mês  05</t>
  </si>
  <si>
    <t>Valor</t>
  </si>
  <si>
    <t>%</t>
  </si>
  <si>
    <t>3.0</t>
  </si>
  <si>
    <t>4.0</t>
  </si>
  <si>
    <t>5.0</t>
  </si>
  <si>
    <t>6.0</t>
  </si>
  <si>
    <t>TOTAL R$</t>
  </si>
  <si>
    <t xml:space="preserve"> Acumulado</t>
  </si>
  <si>
    <t>PERFURAÇÃO</t>
  </si>
  <si>
    <t>PERFURAÇÃO EM 10"</t>
  </si>
  <si>
    <t>MOBILIZAÇÃO E INSTALAÇÃO EQUIPAMENTOS</t>
  </si>
  <si>
    <t>PERFURAÇÃO EM 6" (12-100M)</t>
  </si>
  <si>
    <t>PERFURAÇÃO EM 6" (100-150M)</t>
  </si>
  <si>
    <t>REVESTIMENTO 6"</t>
  </si>
  <si>
    <t>CONCRETAGEM E VEDAÇÃO SANITÁRIA</t>
  </si>
  <si>
    <t>TESTE DE VAZÃO / ANÁLISE</t>
  </si>
  <si>
    <t>ANUÊNCIA PRÉVIA DE PERFURAÇÃO</t>
  </si>
  <si>
    <t>TESTE DE VAZÃO CONFORME NORMAS</t>
  </si>
  <si>
    <t>PROCESSO DE OUTORGA DE USO</t>
  </si>
  <si>
    <t>MOTOBOMBA SUBMERSA 3,0CV 220V monof. AMT: 150M  Vazão: 3.000L</t>
  </si>
  <si>
    <t>PAINEL COMANDO COMPLETO 3,0CV 220V</t>
  </si>
  <si>
    <t>CONJUNTO HIDRÔMETRO MJ 1 1/2" COM  TUBO DE NIVEL</t>
  </si>
  <si>
    <t>TUBO PEAD 40 MM PN 10</t>
  </si>
  <si>
    <t>UNIÃO PEAD 40 MM</t>
  </si>
  <si>
    <t>RESERVATÓRIO FIBRA CAPACIDADE 5.000L</t>
  </si>
  <si>
    <t xml:space="preserve">CURVA DE PVC 90 GRAUS, SOLDAVEL, 40 MM, PARA AGUA FRIA PREDIAL </t>
  </si>
  <si>
    <t xml:space="preserve">JOELHO PVC, SOLDAVEL, 90 GRAUS, 40 MM, PARA AGUA FRIA PREDIAL </t>
  </si>
  <si>
    <t xml:space="preserve">ADAPTADOR PVC SOLDAVEL CURTO COM BOLSA E ROSCA, 40 MM X 1 1/4", PARA AGUA FRIA  </t>
  </si>
  <si>
    <t xml:space="preserve">REGISTRO DE ESFERA, PVC, COM VOLANTE, VS, SOLDAVEL, DN 40 MM    </t>
  </si>
  <si>
    <t xml:space="preserve">LUVA SOLDAVEL COM ROSCA, PVC, 40 MM X 1 1/4", PARA AGUA FRIA PREDIAL  </t>
  </si>
  <si>
    <t>TUBO PVC, SOLDAVEL, DN 40 MM, AGUA FRIA</t>
  </si>
  <si>
    <t>ADAPTADOR MACHO PEAD 40 X 1 1/4"</t>
  </si>
  <si>
    <t xml:space="preserve">PERFURAÇÃO </t>
  </si>
  <si>
    <t>INSTALADOR DE TUBULAÇÕES (TUBOS E EQUIPAMENTOS)</t>
  </si>
  <si>
    <t>CONCRETO USINADO NÃO BOMBEAVEL, CLASSE DE RESISTENCIA C25, COM BRITA 1, SLUMP = 130 +/- 20 MM</t>
  </si>
  <si>
    <t>FABRICAÇÃO DE FÔRMA PARA LAJES, EM MADEIRA SERRADA, E=25 MM.</t>
  </si>
  <si>
    <t>PEDREIRO</t>
  </si>
  <si>
    <t>h</t>
  </si>
  <si>
    <t>Comp. 2</t>
  </si>
  <si>
    <t>TUBO SAÍDA COMPLETO PARA POÇO</t>
  </si>
  <si>
    <t>2.2</t>
  </si>
  <si>
    <t>2.3</t>
  </si>
  <si>
    <t>2.4</t>
  </si>
  <si>
    <t>3.3</t>
  </si>
  <si>
    <t>3.4</t>
  </si>
  <si>
    <t>TUBULAÇÃO - ADUÇÃO</t>
  </si>
  <si>
    <t>pc</t>
  </si>
  <si>
    <t>Resp. Técnico:</t>
  </si>
  <si>
    <t>Nome:</t>
  </si>
  <si>
    <t>CREA:</t>
  </si>
  <si>
    <t>Augusto Ross</t>
  </si>
  <si>
    <t>RS 236486</t>
  </si>
  <si>
    <t>____________________________________________</t>
  </si>
  <si>
    <t>TUBO EDUTOR GEOMECÂNICO 1 1/2"</t>
  </si>
  <si>
    <t>TUBO PEAD 32 MM PN 10</t>
  </si>
  <si>
    <t>UNIÃO PEAD 32 MM</t>
  </si>
  <si>
    <t>DATA  06/2022- TABELA SINAPI SEM DESONERAÇÃO</t>
  </si>
  <si>
    <t>ARMAÇÃO UTILIZANDO AÇO CA-25 DE 10,0 MM - MONTAGEM. AF_06/2022</t>
  </si>
  <si>
    <t xml:space="preserve">Composição 2 - Estrutura elevada da base de concreto </t>
  </si>
  <si>
    <t>ARMAÇÃO UTILIZANDO AÇO CA-25 DE 8,0 MM - MONTAGEM. AF_06/2022</t>
  </si>
  <si>
    <t>Kg</t>
  </si>
  <si>
    <t>CORTE E DOBRA DE AÇO CA-60, DIÂMETRO DE 5,0 MM. AF_06/2022</t>
  </si>
  <si>
    <t>ESCAVAÇÃO MANUAL DE VALA COM PROFUNDIDADE MENOR OU IGUAL A 1,30 M. AF_02/2021</t>
  </si>
  <si>
    <t>ESTRUTURA ELEVADA DA BASE PARA CAIXA D'ÁGUA CONFORME PROJETO</t>
  </si>
  <si>
    <t>TRAMA DE MADEIRA COMPOSTA POR TERÇAS PARA TELHADOS DE ATÉ 2 ÁGUAS PARA TELHA ONDULADA DE FIBROCIMENTO, METÁLICA, PLÁSTICA OU TERMOACÚSTICA, INCLUSO TRANSPORTE VERTICAL. AF_07/2019</t>
  </si>
  <si>
    <t>TELHAMENTO COM TELHA DE AÇO/ALUMÍNIO E = 0,5 MM, COM ATÉ 2 ÁGUAS, INCLUSO IÇAMENTO. AF_07/2019</t>
  </si>
  <si>
    <t xml:space="preserve">ESTRUTURA DE SUPORTE E COBERTURA PARA QUADRO GERAL E DE COMANDO </t>
  </si>
  <si>
    <t>ANÁLISE ÁGUA FISICO QUIMICA E BACTERIOLOGICA CONFORME DRH</t>
  </si>
  <si>
    <t>Cotação 14</t>
  </si>
  <si>
    <t>Cotação 15</t>
  </si>
  <si>
    <t>Cotação 16</t>
  </si>
  <si>
    <t>Cotação 17</t>
  </si>
  <si>
    <t>Cotação 18</t>
  </si>
  <si>
    <t>Cotação 19</t>
  </si>
  <si>
    <t>Cotação 20</t>
  </si>
  <si>
    <t>Cotação 21</t>
  </si>
  <si>
    <t>Cotação 22</t>
  </si>
  <si>
    <t>Cotação 23</t>
  </si>
  <si>
    <t>Cotação 24</t>
  </si>
  <si>
    <t>Cotação 25</t>
  </si>
  <si>
    <t>Cotação 01</t>
  </si>
  <si>
    <t>Cotação 02</t>
  </si>
  <si>
    <t>Cotação 03</t>
  </si>
  <si>
    <t>Cotação 04</t>
  </si>
  <si>
    <t>Cotação 05</t>
  </si>
  <si>
    <t>Cotação 06</t>
  </si>
  <si>
    <t>Cotação 07</t>
  </si>
  <si>
    <t>Cotação 08</t>
  </si>
  <si>
    <t>Cotação 09</t>
  </si>
  <si>
    <t>Cotação 10</t>
  </si>
  <si>
    <t>Cotação 11</t>
  </si>
  <si>
    <t>Cotação 12</t>
  </si>
  <si>
    <t>Cotação 13</t>
  </si>
  <si>
    <t>1.4</t>
  </si>
  <si>
    <t>1.5</t>
  </si>
  <si>
    <t>1.6</t>
  </si>
  <si>
    <t>1.7</t>
  </si>
  <si>
    <t>3.5</t>
  </si>
  <si>
    <t>3.6</t>
  </si>
  <si>
    <t>3.7</t>
  </si>
  <si>
    <t>3.8</t>
  </si>
  <si>
    <t>3.9</t>
  </si>
  <si>
    <t>3.10</t>
  </si>
  <si>
    <t>6.2</t>
  </si>
  <si>
    <t xml:space="preserve">Composição 1 - Estrutura de suporte e cobertura para quadros de medição </t>
  </si>
  <si>
    <t>comp. 1</t>
  </si>
  <si>
    <t xml:space="preserve">LUVA ROSCÁVEL PARA EDUTOR GEOMECÂNICA DE 1 1/2"       </t>
  </si>
  <si>
    <t xml:space="preserve">ADAPTADOR COM FLANGE PVC SOLDAVEL 40 MM X 1  1/4", PARA CAIXA D' AGUA  </t>
  </si>
  <si>
    <t xml:space="preserve">ADAPTADOR COM FLANGE PVC SOLDAVEL 32 MM X 1", PARA CAIXA D' AGUA  </t>
  </si>
  <si>
    <t xml:space="preserve">JOELHO PVC, SOLDAVEL, 90 GRAUS, 32 MM, PARA AGUA FRIA PREDIAL </t>
  </si>
  <si>
    <t xml:space="preserve">ADAPTADOR PVC SOLDAVEL CURTO COM BOLSA E ROSCA, 32 MM X 1", PARA AGUA FRIA  </t>
  </si>
  <si>
    <t>TUBO PVC, SOLDAVEL, DN 32 MM, AGUA FRIA</t>
  </si>
  <si>
    <t>OBJETO DA PROPOSTA: PERFURAÇÃO E INSTALAÇÃP POÇO / REDE DE ADUÇÃO E REDE DE ESPERA PARA DISTRIBUIÇÃO</t>
  </si>
  <si>
    <t xml:space="preserve"> </t>
  </si>
  <si>
    <t>OBJETO DA PROPOSTA: PERFURAÇÃO E INSTALAÇÃO DE POÇO ARTESIANO / REDE ADUÇÃO E REDE DE ESPERA PARA DISTRIBUIÇÃO</t>
  </si>
  <si>
    <t>OBRA: LINHA FERNANDES - FONTOURA XAVIER/RS</t>
  </si>
  <si>
    <t>OBRA: LOCALIDADE DA LINHA FERNANDES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</si>
  <si>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</si>
  <si>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</si>
  <si>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</si>
  <si>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</si>
  <si>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</si>
  <si>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</si>
  <si>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</si>
  <si>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</si>
  <si>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</si>
  <si>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</si>
  <si>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</si>
  <si>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</si>
  <si>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</si>
  <si>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</si>
  <si>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</si>
  <si>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ESCAVAÇÃO MECANIZADA DE VALA COM PROF. ATÉ 1,5 M (MÉDIA MONTANTE E JUSANTE/UMA COMPOSIÇÃO POR TRECHO), RETROESCAV. (0,26 M3), LARG. MENOR QUE 0,8 M, EM SOLO DE 1A CATEGORIA, EM LOCAIS COM ALTO NÍVEL DE INTERFERÊNCIA. AF_02/2021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</si>
  <si>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</si>
  <si>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>MOVIMENTAÇÃO DE TERRA</t>
  </si>
  <si>
    <t>7.0</t>
  </si>
  <si>
    <t xml:space="preserve">REGISTRO DE ESFERA, PVC, COM VOLANTE, VS, SOLDAVEL, DN 32 MM    </t>
  </si>
  <si>
    <t>7.16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</si>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</sst>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5" fillId="0" borderId="0"/>
    <xf numFmtId="0" fontId="23" fillId="6" borderId="29" applyNumberFormat="0" applyAlignment="0" applyProtection="0"/>
    <xf numFmtId="0" fontId="1" fillId="7" borderId="0" applyNumberFormat="0" applyBorder="0" applyAlignment="0" applyProtection="0"/>
  </cellStyleXfs>
  <cellXfs count="23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2" fontId="0" fillId="0" borderId="0" xfId="0" applyNumberFormat="1"/>
    <xf numFmtId="0" fontId="4" fillId="0" borderId="1" xfId="0" applyFont="1" applyFill="1" applyBorder="1"/>
    <xf numFmtId="0" fontId="10" fillId="0" borderId="0" xfId="0" applyFont="1" applyBorder="1"/>
    <xf numFmtId="43" fontId="0" fillId="0" borderId="0" xfId="0" applyNumberFormat="1"/>
    <xf numFmtId="0" fontId="12" fillId="0" borderId="0" xfId="0" applyFo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164" fontId="6" fillId="0" borderId="1" xfId="1" applyNumberFormat="1" applyFont="1" applyBorder="1"/>
    <xf numFmtId="4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/>
    <xf numFmtId="164" fontId="15" fillId="0" borderId="1" xfId="1" applyNumberFormat="1" applyFont="1" applyBorder="1"/>
    <xf numFmtId="164" fontId="8" fillId="4" borderId="1" xfId="1" applyNumberFormat="1" applyFont="1" applyFill="1" applyBorder="1"/>
    <xf numFmtId="164" fontId="8" fillId="4" borderId="6" xfId="1" applyNumberFormat="1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/>
    <xf numFmtId="164" fontId="8" fillId="3" borderId="1" xfId="1" applyNumberFormat="1" applyFont="1" applyFill="1" applyBorder="1"/>
    <xf numFmtId="164" fontId="8" fillId="3" borderId="6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164" fontId="9" fillId="4" borderId="1" xfId="1" applyNumberFormat="1" applyFont="1" applyFill="1" applyBorder="1"/>
    <xf numFmtId="164" fontId="9" fillId="4" borderId="6" xfId="1" applyNumberFormat="1" applyFont="1" applyFill="1" applyBorder="1"/>
    <xf numFmtId="164" fontId="9" fillId="4" borderId="8" xfId="1" applyNumberFormat="1" applyFont="1" applyFill="1" applyBorder="1"/>
    <xf numFmtId="164" fontId="9" fillId="4" borderId="9" xfId="1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0" fontId="0" fillId="0" borderId="0" xfId="0" applyFill="1"/>
    <xf numFmtId="2" fontId="0" fillId="0" borderId="0" xfId="0" applyNumberFormat="1" applyFill="1"/>
    <xf numFmtId="4" fontId="4" fillId="0" borderId="1" xfId="0" applyNumberFormat="1" applyFont="1" applyFill="1" applyBorder="1"/>
    <xf numFmtId="164" fontId="6" fillId="0" borderId="1" xfId="1" applyNumberFormat="1" applyFont="1" applyFill="1" applyBorder="1"/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164" fontId="6" fillId="0" borderId="1" xfId="1" applyNumberFormat="1" applyFont="1" applyBorder="1" applyAlignment="1">
      <alignment vertical="center"/>
    </xf>
    <xf numFmtId="0" fontId="8" fillId="3" borderId="1" xfId="0" applyFont="1" applyFill="1" applyBorder="1" applyAlignment="1"/>
    <xf numFmtId="164" fontId="8" fillId="3" borderId="1" xfId="0" applyNumberFormat="1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/>
    <xf numFmtId="164" fontId="8" fillId="3" borderId="6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vertical="center"/>
    </xf>
    <xf numFmtId="164" fontId="6" fillId="0" borderId="19" xfId="1" applyNumberFormat="1" applyFont="1" applyBorder="1"/>
    <xf numFmtId="164" fontId="9" fillId="4" borderId="19" xfId="1" applyNumberFormat="1" applyFont="1" applyFill="1" applyBorder="1"/>
    <xf numFmtId="164" fontId="8" fillId="3" borderId="19" xfId="1" applyNumberFormat="1" applyFont="1" applyFill="1" applyBorder="1"/>
    <xf numFmtId="164" fontId="8" fillId="3" borderId="19" xfId="0" applyNumberFormat="1" applyFont="1" applyFill="1" applyBorder="1"/>
    <xf numFmtId="0" fontId="8" fillId="0" borderId="11" xfId="0" applyFont="1" applyBorder="1" applyAlignment="1">
      <alignment horizontal="center"/>
    </xf>
    <xf numFmtId="164" fontId="6" fillId="2" borderId="1" xfId="1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4" fontId="0" fillId="0" borderId="0" xfId="0" applyNumberFormat="1" applyFill="1"/>
    <xf numFmtId="4" fontId="11" fillId="0" borderId="0" xfId="0" applyNumberFormat="1" applyFont="1" applyFill="1"/>
    <xf numFmtId="4" fontId="2" fillId="0" borderId="0" xfId="0" applyNumberFormat="1" applyFont="1" applyFill="1"/>
    <xf numFmtId="43" fontId="19" fillId="0" borderId="1" xfId="1" applyNumberFormat="1" applyFont="1" applyFill="1" applyBorder="1"/>
    <xf numFmtId="43" fontId="20" fillId="0" borderId="1" xfId="1" applyNumberFormat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6" fillId="0" borderId="1" xfId="1" applyNumberFormat="1" applyFont="1" applyFill="1" applyBorder="1"/>
    <xf numFmtId="0" fontId="21" fillId="0" borderId="1" xfId="0" applyFont="1" applyFill="1" applyBorder="1"/>
    <xf numFmtId="43" fontId="6" fillId="0" borderId="19" xfId="1" applyNumberFormat="1" applyFont="1" applyFill="1" applyBorder="1"/>
    <xf numFmtId="164" fontId="6" fillId="0" borderId="1" xfId="1" applyFont="1" applyFill="1" applyBorder="1"/>
    <xf numFmtId="4" fontId="0" fillId="0" borderId="1" xfId="0" applyNumberFormat="1" applyFill="1" applyBorder="1"/>
    <xf numFmtId="0" fontId="2" fillId="0" borderId="1" xfId="0" applyFont="1" applyFill="1" applyBorder="1"/>
    <xf numFmtId="43" fontId="4" fillId="0" borderId="1" xfId="1" applyNumberFormat="1" applyFont="1" applyFill="1" applyBorder="1"/>
    <xf numFmtId="0" fontId="4" fillId="0" borderId="0" xfId="0" applyFont="1" applyFill="1" applyBorder="1"/>
    <xf numFmtId="164" fontId="6" fillId="0" borderId="1" xfId="0" applyNumberFormat="1" applyFont="1" applyFill="1" applyBorder="1"/>
    <xf numFmtId="164" fontId="6" fillId="0" borderId="19" xfId="0" applyNumberFormat="1" applyFont="1" applyFill="1" applyBorder="1"/>
    <xf numFmtId="2" fontId="0" fillId="0" borderId="1" xfId="0" applyNumberFormat="1" applyBorder="1"/>
    <xf numFmtId="0" fontId="4" fillId="2" borderId="1" xfId="0" applyFont="1" applyFill="1" applyBorder="1" applyAlignment="1">
      <alignment horizontal="left"/>
    </xf>
    <xf numFmtId="4" fontId="0" fillId="0" borderId="19" xfId="0" applyNumberFormat="1" applyFill="1" applyBorder="1"/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1" fillId="7" borderId="1" xfId="5" applyBorder="1"/>
    <xf numFmtId="0" fontId="1" fillId="7" borderId="1" xfId="5" applyBorder="1" applyAlignment="1">
      <alignment horizontal="center"/>
    </xf>
    <xf numFmtId="4" fontId="1" fillId="7" borderId="1" xfId="5" applyNumberFormat="1" applyBorder="1"/>
    <xf numFmtId="164" fontId="1" fillId="7" borderId="1" xfId="5" applyNumberFormat="1" applyBorder="1"/>
    <xf numFmtId="164" fontId="1" fillId="7" borderId="19" xfId="5" applyNumberFormat="1" applyBorder="1"/>
    <xf numFmtId="164" fontId="1" fillId="7" borderId="6" xfId="5" applyNumberFormat="1" applyBorder="1"/>
    <xf numFmtId="0" fontId="0" fillId="0" borderId="1" xfId="0" applyBorder="1"/>
    <xf numFmtId="0" fontId="17" fillId="7" borderId="5" xfId="5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vertical="center"/>
    </xf>
    <xf numFmtId="0" fontId="13" fillId="0" borderId="0" xfId="0" applyFont="1" applyAlignmen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Fill="1" applyBorder="1"/>
    <xf numFmtId="43" fontId="20" fillId="0" borderId="6" xfId="1" applyNumberFormat="1" applyFont="1" applyFill="1" applyBorder="1" applyAlignment="1">
      <alignment horizontal="center"/>
    </xf>
    <xf numFmtId="43" fontId="6" fillId="0" borderId="6" xfId="1" applyNumberFormat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0" fillId="0" borderId="6" xfId="0" applyNumberFormat="1" applyBorder="1"/>
    <xf numFmtId="164" fontId="8" fillId="0" borderId="8" xfId="0" applyNumberFormat="1" applyFont="1" applyFill="1" applyBorder="1"/>
    <xf numFmtId="43" fontId="6" fillId="0" borderId="8" xfId="1" applyNumberFormat="1" applyFont="1" applyFill="1" applyBorder="1"/>
    <xf numFmtId="43" fontId="6" fillId="0" borderId="35" xfId="1" applyNumberFormat="1" applyFont="1" applyFill="1" applyBorder="1"/>
    <xf numFmtId="43" fontId="6" fillId="0" borderId="36" xfId="1" applyNumberFormat="1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23" fillId="6" borderId="29" xfId="4" applyNumberFormat="1" applyBorder="1"/>
    <xf numFmtId="43" fontId="23" fillId="6" borderId="43" xfId="4" applyNumberFormat="1" applyBorder="1"/>
    <xf numFmtId="43" fontId="23" fillId="6" borderId="44" xfId="4" applyNumberFormat="1" applyBorder="1"/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6" fillId="0" borderId="1" xfId="1" applyNumberFormat="1" applyFont="1" applyFill="1" applyBorder="1" applyAlignment="1"/>
    <xf numFmtId="164" fontId="6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0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4" borderId="7" xfId="0" applyNumberFormat="1" applyFont="1" applyFill="1" applyBorder="1" applyAlignment="1">
      <alignment horizontal="right"/>
    </xf>
    <xf numFmtId="49" fontId="8" fillId="4" borderId="8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/>
    </xf>
    <xf numFmtId="0" fontId="22" fillId="0" borderId="8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9" fillId="7" borderId="1" xfId="5" applyFont="1" applyBorder="1" applyAlignment="1">
      <alignment horizontal="center"/>
    </xf>
  </cellXfs>
  <cellStyles count="6">
    <cellStyle name="40% - Ênfase1" xfId="5" builtinId="31"/>
    <cellStyle name="Normal" xfId="0" builtinId="0"/>
    <cellStyle name="Normal 2" xfId="2" xr:uid="{00000000-0005-0000-0000-000001000000}"/>
    <cellStyle name="Normal 3" xfId="3" xr:uid="{00000000-0005-0000-0000-000002000000}"/>
    <cellStyle name="Saída" xfId="4" builtinId="21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R84"/>
  <sheetViews>
    <sheetView tabSelected="1" topLeftCell="A37" zoomScale="83" zoomScaleNormal="83" workbookViewId="0">
      <selection activeCell="B43" sqref="B43"/>
    </sheetView>
  </sheetViews>
  <sheetFormatPr defaultRowHeight="14.4" x14ac:dyDescent="0.3"/>
  <cols>
    <col min="1" max="1" width="5.44140625" customWidth="1"/>
    <col min="2" max="2" width="81" customWidth="1"/>
    <col min="3" max="3" width="10.77734375" customWidth="1"/>
    <col min="4" max="4" width="5.88671875" bestFit="1" customWidth="1"/>
    <col min="6" max="6" width="9.109375" style="77" customWidth="1"/>
    <col min="7" max="7" width="11.33203125" customWidth="1"/>
    <col min="8" max="8" width="10.109375" customWidth="1"/>
    <col min="9" max="9" width="14.33203125" customWidth="1"/>
    <col min="10" max="10" width="13.33203125" customWidth="1"/>
    <col min="11" max="11" width="13.109375" customWidth="1"/>
    <col min="12" max="12" width="13.33203125" customWidth="1"/>
    <col min="13" max="13" width="15.44140625" customWidth="1"/>
    <col min="14" max="14" width="10.33203125" bestFit="1" customWidth="1"/>
  </cols>
  <sheetData>
    <row r="1" spans="1:15" ht="15" thickBot="1" x14ac:dyDescent="0.3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5" x14ac:dyDescent="0.3">
      <c r="A2" s="163" t="s">
        <v>14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165"/>
      <c r="M2" s="166"/>
      <c r="N2" s="4"/>
    </row>
    <row r="3" spans="1:15" x14ac:dyDescent="0.3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169"/>
      <c r="M3" s="170"/>
    </row>
    <row r="4" spans="1:15" ht="15" customHeight="1" x14ac:dyDescent="0.3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9"/>
      <c r="L4" s="169"/>
      <c r="M4" s="170"/>
    </row>
    <row r="5" spans="1:15" ht="15" customHeight="1" thickBot="1" x14ac:dyDescent="0.35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3"/>
      <c r="L5" s="173"/>
      <c r="M5" s="174"/>
    </row>
    <row r="6" spans="1:15" ht="19.5" customHeight="1" x14ac:dyDescent="0.3">
      <c r="A6" s="175" t="s">
        <v>181</v>
      </c>
      <c r="B6" s="176"/>
      <c r="C6" s="176"/>
      <c r="D6" s="176"/>
      <c r="E6" s="176"/>
      <c r="F6" s="176"/>
      <c r="G6" s="176"/>
      <c r="H6" s="176"/>
      <c r="I6" s="177" t="s">
        <v>47</v>
      </c>
      <c r="J6" s="178"/>
      <c r="K6" s="179">
        <v>0.20849999999999999</v>
      </c>
      <c r="L6" s="180"/>
      <c r="M6" s="141"/>
    </row>
    <row r="7" spans="1:15" ht="18.75" customHeight="1" x14ac:dyDescent="0.3">
      <c r="A7" s="181" t="s">
        <v>182</v>
      </c>
      <c r="B7" s="182"/>
      <c r="C7" s="182"/>
      <c r="D7" s="182"/>
      <c r="E7" s="182"/>
      <c r="F7" s="182"/>
      <c r="G7" s="182"/>
      <c r="H7" s="182"/>
      <c r="I7" s="183"/>
      <c r="J7" s="182"/>
      <c r="K7" s="184"/>
      <c r="L7" s="185"/>
      <c r="M7" s="73"/>
    </row>
    <row r="8" spans="1:15" x14ac:dyDescent="0.3">
      <c r="A8" s="191" t="s">
        <v>0</v>
      </c>
      <c r="B8" s="193" t="s">
        <v>1</v>
      </c>
      <c r="C8" s="11" t="s">
        <v>18</v>
      </c>
      <c r="D8" s="193" t="s">
        <v>2</v>
      </c>
      <c r="E8" s="193" t="s">
        <v>8</v>
      </c>
      <c r="F8" s="75" t="s">
        <v>9</v>
      </c>
      <c r="G8" s="11" t="s">
        <v>9</v>
      </c>
      <c r="H8" s="11" t="s">
        <v>10</v>
      </c>
      <c r="I8" s="71" t="s">
        <v>9</v>
      </c>
      <c r="J8" s="135" t="s">
        <v>44</v>
      </c>
      <c r="K8" s="195" t="s">
        <v>45</v>
      </c>
      <c r="L8" s="196"/>
      <c r="M8" s="197" t="s">
        <v>46</v>
      </c>
    </row>
    <row r="9" spans="1:15" x14ac:dyDescent="0.3">
      <c r="A9" s="192"/>
      <c r="B9" s="194"/>
      <c r="C9" s="11" t="s">
        <v>19</v>
      </c>
      <c r="D9" s="194"/>
      <c r="E9" s="194"/>
      <c r="F9" s="75" t="s">
        <v>11</v>
      </c>
      <c r="G9" s="11" t="s">
        <v>12</v>
      </c>
      <c r="H9" s="11" t="s">
        <v>13</v>
      </c>
      <c r="I9" s="11" t="s">
        <v>12</v>
      </c>
      <c r="J9" s="63" t="s">
        <v>13</v>
      </c>
      <c r="K9" s="11" t="s">
        <v>12</v>
      </c>
      <c r="L9" s="63" t="s">
        <v>13</v>
      </c>
      <c r="M9" s="198"/>
    </row>
    <row r="10" spans="1:15" hidden="1" x14ac:dyDescent="0.3">
      <c r="A10" s="28" t="s">
        <v>3</v>
      </c>
      <c r="B10" s="29" t="s">
        <v>20</v>
      </c>
      <c r="C10" s="29"/>
      <c r="D10" s="29"/>
      <c r="E10" s="29"/>
      <c r="F10" s="75"/>
      <c r="G10" s="29"/>
      <c r="H10" s="29"/>
      <c r="I10" s="29"/>
      <c r="J10" s="29"/>
      <c r="K10" s="64"/>
      <c r="L10" s="64"/>
      <c r="M10" s="56"/>
    </row>
    <row r="11" spans="1:15" hidden="1" x14ac:dyDescent="0.3">
      <c r="A11" s="199" t="s">
        <v>32</v>
      </c>
      <c r="B11" s="200" t="s">
        <v>31</v>
      </c>
      <c r="C11" s="201">
        <v>90099</v>
      </c>
      <c r="D11" s="202" t="s">
        <v>4</v>
      </c>
      <c r="E11" s="203">
        <v>6417.5</v>
      </c>
      <c r="F11" s="60"/>
      <c r="G11" s="161">
        <f>F12*0.1</f>
        <v>1.05</v>
      </c>
      <c r="H11" s="161">
        <f>F12*0.9</f>
        <v>9.4500000000000011</v>
      </c>
      <c r="I11" s="161">
        <f>E11*G11</f>
        <v>6738.375</v>
      </c>
      <c r="J11" s="161">
        <f>E11*H11</f>
        <v>60645.375000000007</v>
      </c>
      <c r="K11" s="65"/>
      <c r="L11" s="65"/>
      <c r="M11" s="186">
        <f>SUM(I11+J11)</f>
        <v>67383.75</v>
      </c>
      <c r="O11" s="6"/>
    </row>
    <row r="12" spans="1:15" hidden="1" x14ac:dyDescent="0.3">
      <c r="A12" s="199"/>
      <c r="B12" s="200"/>
      <c r="C12" s="201"/>
      <c r="D12" s="202"/>
      <c r="E12" s="203"/>
      <c r="F12" s="60">
        <v>10.5</v>
      </c>
      <c r="G12" s="161"/>
      <c r="H12" s="161"/>
      <c r="I12" s="161"/>
      <c r="J12" s="161"/>
      <c r="K12" s="65"/>
      <c r="L12" s="65"/>
      <c r="M12" s="186"/>
      <c r="O12" s="6"/>
    </row>
    <row r="13" spans="1:15" ht="34.200000000000003" hidden="1" x14ac:dyDescent="0.3">
      <c r="A13" s="48" t="s">
        <v>5</v>
      </c>
      <c r="B13" s="12" t="s">
        <v>30</v>
      </c>
      <c r="C13" s="13">
        <v>93375</v>
      </c>
      <c r="D13" s="139" t="s">
        <v>4</v>
      </c>
      <c r="E13" s="140">
        <v>6417.5</v>
      </c>
      <c r="F13" s="60">
        <v>16.48</v>
      </c>
      <c r="G13" s="50">
        <f>F13*0.1</f>
        <v>1.6480000000000001</v>
      </c>
      <c r="H13" s="50">
        <f>F13*0.9</f>
        <v>14.832000000000001</v>
      </c>
      <c r="I13" s="50">
        <f t="shared" ref="I13:I14" si="0">E13*G13</f>
        <v>10576.04</v>
      </c>
      <c r="J13" s="50">
        <f>E13*H13</f>
        <v>95184.36</v>
      </c>
      <c r="K13" s="66"/>
      <c r="L13" s="66"/>
      <c r="M13" s="57">
        <f>SUM(I13+J13)</f>
        <v>105760.4</v>
      </c>
      <c r="O13" s="6"/>
    </row>
    <row r="14" spans="1:15" hidden="1" x14ac:dyDescent="0.3">
      <c r="A14" s="20" t="s">
        <v>33</v>
      </c>
      <c r="B14" s="18" t="s">
        <v>29</v>
      </c>
      <c r="C14" s="138">
        <v>4813</v>
      </c>
      <c r="D14" s="139" t="s">
        <v>21</v>
      </c>
      <c r="E14" s="14">
        <v>2.5</v>
      </c>
      <c r="F14" s="41">
        <v>300</v>
      </c>
      <c r="G14" s="15">
        <f t="shared" ref="G14" si="1">F14*0.1</f>
        <v>30</v>
      </c>
      <c r="H14" s="15">
        <f t="shared" ref="H14" si="2">F14*0.9</f>
        <v>270</v>
      </c>
      <c r="I14" s="15">
        <f t="shared" si="0"/>
        <v>75</v>
      </c>
      <c r="J14" s="15">
        <f>E14*H14</f>
        <v>675</v>
      </c>
      <c r="K14" s="67"/>
      <c r="L14" s="67"/>
      <c r="M14" s="58">
        <f>SUM(I14+J14)</f>
        <v>750</v>
      </c>
    </row>
    <row r="15" spans="1:15" hidden="1" x14ac:dyDescent="0.3">
      <c r="A15" s="20"/>
      <c r="B15" s="21" t="s">
        <v>6</v>
      </c>
      <c r="C15" s="21"/>
      <c r="D15" s="19"/>
      <c r="E15" s="16"/>
      <c r="F15" s="46"/>
      <c r="G15" s="15"/>
      <c r="H15" s="15"/>
      <c r="I15" s="35">
        <f>SUM(I11:I14)</f>
        <v>17389.415000000001</v>
      </c>
      <c r="J15" s="35">
        <f>SUM(J11:J14)</f>
        <v>156504.73500000002</v>
      </c>
      <c r="K15" s="68"/>
      <c r="L15" s="68"/>
      <c r="M15" s="36">
        <f>SUM(M11:M14)</f>
        <v>173894.15</v>
      </c>
      <c r="O15" s="6"/>
    </row>
    <row r="16" spans="1:15" x14ac:dyDescent="0.3">
      <c r="A16" s="28">
        <v>1</v>
      </c>
      <c r="B16" s="29" t="s">
        <v>75</v>
      </c>
      <c r="C16" s="30"/>
      <c r="D16" s="29"/>
      <c r="E16" s="31"/>
      <c r="F16" s="32"/>
      <c r="G16" s="32"/>
      <c r="H16" s="32"/>
      <c r="I16" s="32"/>
      <c r="J16" s="32"/>
      <c r="K16" s="69"/>
      <c r="L16" s="69"/>
      <c r="M16" s="33"/>
      <c r="O16" s="6"/>
    </row>
    <row r="17" spans="1:15" x14ac:dyDescent="0.3">
      <c r="A17" s="20" t="s">
        <v>32</v>
      </c>
      <c r="B17" s="18" t="s">
        <v>77</v>
      </c>
      <c r="C17" s="139" t="s">
        <v>147</v>
      </c>
      <c r="D17" s="139" t="s">
        <v>16</v>
      </c>
      <c r="E17" s="16">
        <v>1</v>
      </c>
      <c r="F17" s="46">
        <v>1772.5</v>
      </c>
      <c r="G17" s="62">
        <f>ROUND(F17*0.1,2)</f>
        <v>177.25</v>
      </c>
      <c r="H17" s="62">
        <f>ROUND(F17*0.9,2)</f>
        <v>1595.25</v>
      </c>
      <c r="I17" s="62">
        <f t="shared" ref="I17:I18" si="3">E17*G17</f>
        <v>177.25</v>
      </c>
      <c r="J17" s="62">
        <f>E17*H17</f>
        <v>1595.25</v>
      </c>
      <c r="K17" s="72">
        <f>I17*(1+$K$6)</f>
        <v>214.20662499999997</v>
      </c>
      <c r="L17" s="72">
        <f>J17*(1+$K$6)</f>
        <v>1927.8596249999998</v>
      </c>
      <c r="M17" s="74">
        <f>K17+L17</f>
        <v>2142.0662499999999</v>
      </c>
      <c r="O17" s="6"/>
    </row>
    <row r="18" spans="1:15" x14ac:dyDescent="0.3">
      <c r="A18" s="20" t="s">
        <v>5</v>
      </c>
      <c r="B18" s="18" t="s">
        <v>76</v>
      </c>
      <c r="C18" s="139" t="s">
        <v>148</v>
      </c>
      <c r="D18" s="139" t="s">
        <v>15</v>
      </c>
      <c r="E18" s="16">
        <v>12</v>
      </c>
      <c r="F18" s="46">
        <v>127.29</v>
      </c>
      <c r="G18" s="62">
        <f>ROUND(F18*0.1,2)</f>
        <v>12.73</v>
      </c>
      <c r="H18" s="62">
        <f>ROUND(F18*0.9,2)</f>
        <v>114.56</v>
      </c>
      <c r="I18" s="62">
        <f t="shared" si="3"/>
        <v>152.76</v>
      </c>
      <c r="J18" s="62">
        <f>E18*H18</f>
        <v>1374.72</v>
      </c>
      <c r="K18" s="72">
        <f>I18*(1+$K$6)</f>
        <v>184.61045999999996</v>
      </c>
      <c r="L18" s="72">
        <f>J18*(1+$K$6)</f>
        <v>1661.3491199999999</v>
      </c>
      <c r="M18" s="74">
        <f>K18+L18</f>
        <v>1845.9595799999997</v>
      </c>
      <c r="O18" s="6"/>
    </row>
    <row r="19" spans="1:15" x14ac:dyDescent="0.3">
      <c r="A19" s="20" t="s">
        <v>33</v>
      </c>
      <c r="B19" s="18" t="s">
        <v>78</v>
      </c>
      <c r="C19" s="148" t="s">
        <v>149</v>
      </c>
      <c r="D19" s="139" t="s">
        <v>15</v>
      </c>
      <c r="E19" s="16">
        <v>88</v>
      </c>
      <c r="F19" s="46">
        <v>112.69</v>
      </c>
      <c r="G19" s="62">
        <f t="shared" ref="G19:G23" si="4">ROUND(F19*0.1,2)</f>
        <v>11.27</v>
      </c>
      <c r="H19" s="62">
        <f t="shared" ref="H19:H23" si="5">ROUND(F19*0.9,2)</f>
        <v>101.42</v>
      </c>
      <c r="I19" s="62">
        <f t="shared" ref="I19:I23" si="6">E19*G19</f>
        <v>991.76</v>
      </c>
      <c r="J19" s="62">
        <f t="shared" ref="J19:J23" si="7">E19*H19</f>
        <v>8924.9600000000009</v>
      </c>
      <c r="K19" s="72">
        <f t="shared" ref="K19:K23" si="8">I19*(1+$K$6)</f>
        <v>1198.5419599999998</v>
      </c>
      <c r="L19" s="72">
        <f t="shared" ref="L19:L23" si="9">J19*(1+$K$6)</f>
        <v>10785.81416</v>
      </c>
      <c r="M19" s="74">
        <f t="shared" ref="M19:M23" si="10">K19+L19</f>
        <v>11984.35612</v>
      </c>
      <c r="O19" s="6"/>
    </row>
    <row r="20" spans="1:15" x14ac:dyDescent="0.3">
      <c r="A20" s="20" t="s">
        <v>160</v>
      </c>
      <c r="B20" s="18" t="s">
        <v>79</v>
      </c>
      <c r="C20" s="148" t="s">
        <v>150</v>
      </c>
      <c r="D20" s="139" t="s">
        <v>15</v>
      </c>
      <c r="E20" s="16">
        <v>50</v>
      </c>
      <c r="F20" s="46">
        <v>120.61</v>
      </c>
      <c r="G20" s="62">
        <f t="shared" si="4"/>
        <v>12.06</v>
      </c>
      <c r="H20" s="62">
        <f t="shared" si="5"/>
        <v>108.55</v>
      </c>
      <c r="I20" s="62">
        <f t="shared" si="6"/>
        <v>603</v>
      </c>
      <c r="J20" s="62">
        <f t="shared" si="7"/>
        <v>5427.5</v>
      </c>
      <c r="K20" s="72">
        <f t="shared" si="8"/>
        <v>728.7254999999999</v>
      </c>
      <c r="L20" s="72">
        <f t="shared" si="9"/>
        <v>6559.1337499999991</v>
      </c>
      <c r="M20" s="74">
        <f t="shared" si="10"/>
        <v>7287.8592499999986</v>
      </c>
      <c r="O20" s="6"/>
    </row>
    <row r="21" spans="1:15" x14ac:dyDescent="0.3">
      <c r="A21" s="20" t="s">
        <v>161</v>
      </c>
      <c r="B21" s="18" t="s">
        <v>80</v>
      </c>
      <c r="C21" s="148" t="s">
        <v>151</v>
      </c>
      <c r="D21" s="139" t="s">
        <v>15</v>
      </c>
      <c r="E21" s="16">
        <v>12</v>
      </c>
      <c r="F21" s="46">
        <v>232.6</v>
      </c>
      <c r="G21" s="62">
        <f t="shared" si="4"/>
        <v>23.26</v>
      </c>
      <c r="H21" s="62">
        <f t="shared" si="5"/>
        <v>209.34</v>
      </c>
      <c r="I21" s="62">
        <f t="shared" si="6"/>
        <v>279.12</v>
      </c>
      <c r="J21" s="62">
        <f t="shared" si="7"/>
        <v>2512.08</v>
      </c>
      <c r="K21" s="72">
        <f t="shared" si="8"/>
        <v>337.31651999999997</v>
      </c>
      <c r="L21" s="72">
        <f t="shared" si="9"/>
        <v>3035.8486799999996</v>
      </c>
      <c r="M21" s="74">
        <f t="shared" si="10"/>
        <v>3373.1651999999995</v>
      </c>
      <c r="O21" s="6"/>
    </row>
    <row r="22" spans="1:15" x14ac:dyDescent="0.3">
      <c r="A22" s="20" t="s">
        <v>162</v>
      </c>
      <c r="B22" s="18" t="s">
        <v>81</v>
      </c>
      <c r="C22" s="148" t="s">
        <v>152</v>
      </c>
      <c r="D22" s="139" t="s">
        <v>16</v>
      </c>
      <c r="E22" s="16">
        <v>1</v>
      </c>
      <c r="F22" s="46">
        <v>818.25</v>
      </c>
      <c r="G22" s="62">
        <f t="shared" si="4"/>
        <v>81.83</v>
      </c>
      <c r="H22" s="62">
        <f t="shared" si="5"/>
        <v>736.43</v>
      </c>
      <c r="I22" s="62">
        <f t="shared" si="6"/>
        <v>81.83</v>
      </c>
      <c r="J22" s="62">
        <f t="shared" si="7"/>
        <v>736.43</v>
      </c>
      <c r="K22" s="72">
        <f t="shared" si="8"/>
        <v>98.891554999999997</v>
      </c>
      <c r="L22" s="72">
        <f t="shared" si="9"/>
        <v>889.97565499999985</v>
      </c>
      <c r="M22" s="74">
        <f t="shared" si="10"/>
        <v>988.86720999999989</v>
      </c>
      <c r="O22" s="6"/>
    </row>
    <row r="23" spans="1:15" s="44" customFormat="1" x14ac:dyDescent="0.3">
      <c r="A23" s="20" t="s">
        <v>163</v>
      </c>
      <c r="B23" s="7" t="s">
        <v>49</v>
      </c>
      <c r="C23" s="148" t="s">
        <v>153</v>
      </c>
      <c r="D23" s="139" t="s">
        <v>16</v>
      </c>
      <c r="E23" s="46">
        <v>1</v>
      </c>
      <c r="F23" s="46">
        <v>157.25</v>
      </c>
      <c r="G23" s="62">
        <f t="shared" si="4"/>
        <v>15.73</v>
      </c>
      <c r="H23" s="62">
        <f t="shared" si="5"/>
        <v>141.53</v>
      </c>
      <c r="I23" s="62">
        <f t="shared" si="6"/>
        <v>15.73</v>
      </c>
      <c r="J23" s="62">
        <f t="shared" si="7"/>
        <v>141.53</v>
      </c>
      <c r="K23" s="62">
        <f t="shared" si="8"/>
        <v>19.009705</v>
      </c>
      <c r="L23" s="62">
        <f t="shared" si="9"/>
        <v>171.03900499999997</v>
      </c>
      <c r="M23" s="74">
        <f t="shared" si="10"/>
        <v>190.04870999999997</v>
      </c>
      <c r="O23" s="45"/>
    </row>
    <row r="24" spans="1:15" x14ac:dyDescent="0.3">
      <c r="A24" s="39"/>
      <c r="B24" s="21" t="s">
        <v>6</v>
      </c>
      <c r="C24" s="21"/>
      <c r="D24" s="19"/>
      <c r="E24" s="16"/>
      <c r="F24" s="46"/>
      <c r="G24" s="17"/>
      <c r="H24" s="17"/>
      <c r="I24" s="26">
        <f>SUM(I17:I23)</f>
        <v>2301.4499999999998</v>
      </c>
      <c r="J24" s="26">
        <f>SUM(J17:J23)</f>
        <v>20712.47</v>
      </c>
      <c r="K24" s="26">
        <f>SUM(K17:K23)</f>
        <v>2781.3023249999997</v>
      </c>
      <c r="L24" s="26">
        <f>SUM(L17:L23)</f>
        <v>25031.019994999995</v>
      </c>
      <c r="M24" s="27">
        <f>ROUND(SUM(M17:M23),2)</f>
        <v>27812.32</v>
      </c>
      <c r="O24" s="6"/>
    </row>
    <row r="25" spans="1:15" x14ac:dyDescent="0.3">
      <c r="A25" s="28">
        <v>2</v>
      </c>
      <c r="B25" s="29" t="s">
        <v>82</v>
      </c>
      <c r="C25" s="30"/>
      <c r="D25" s="29"/>
      <c r="E25" s="31"/>
      <c r="F25" s="32"/>
      <c r="G25" s="32"/>
      <c r="H25" s="32"/>
      <c r="I25" s="32"/>
      <c r="J25" s="32"/>
      <c r="K25" s="69"/>
      <c r="L25" s="69"/>
      <c r="M25" s="33"/>
      <c r="O25" s="6"/>
    </row>
    <row r="26" spans="1:15" x14ac:dyDescent="0.3">
      <c r="A26" s="39" t="s">
        <v>7</v>
      </c>
      <c r="B26" s="18" t="s">
        <v>83</v>
      </c>
      <c r="C26" s="139" t="s">
        <v>154</v>
      </c>
      <c r="D26" s="139" t="s">
        <v>16</v>
      </c>
      <c r="E26" s="16">
        <v>1</v>
      </c>
      <c r="F26" s="46">
        <v>1338.5</v>
      </c>
      <c r="G26" s="62">
        <f>ROUND(F26*0.1,2)</f>
        <v>133.85</v>
      </c>
      <c r="H26" s="62">
        <f>ROUND(F26*0.9,2)</f>
        <v>1204.6500000000001</v>
      </c>
      <c r="I26" s="62">
        <f t="shared" ref="I26:I29" si="11">E26*G26</f>
        <v>133.85</v>
      </c>
      <c r="J26" s="62">
        <f>E26*H26</f>
        <v>1204.6500000000001</v>
      </c>
      <c r="K26" s="72">
        <f>I26*(1+$K$6)</f>
        <v>161.75772499999999</v>
      </c>
      <c r="L26" s="72">
        <f>J26*(1+$K$6)</f>
        <v>1455.8195249999999</v>
      </c>
      <c r="M26" s="74">
        <f>K26+L26</f>
        <v>1617.5772499999998</v>
      </c>
      <c r="O26" s="6"/>
    </row>
    <row r="27" spans="1:15" x14ac:dyDescent="0.3">
      <c r="A27" s="39" t="s">
        <v>107</v>
      </c>
      <c r="B27" s="18" t="s">
        <v>84</v>
      </c>
      <c r="C27" s="148" t="s">
        <v>155</v>
      </c>
      <c r="D27" s="139" t="s">
        <v>16</v>
      </c>
      <c r="E27" s="16">
        <v>1</v>
      </c>
      <c r="F27" s="46">
        <v>2325</v>
      </c>
      <c r="G27" s="62">
        <f>ROUND(F27*0.1,2)</f>
        <v>232.5</v>
      </c>
      <c r="H27" s="62">
        <f>ROUND(F27*0.9,2)</f>
        <v>2092.5</v>
      </c>
      <c r="I27" s="62">
        <f t="shared" si="11"/>
        <v>232.5</v>
      </c>
      <c r="J27" s="62">
        <f>E27*H27</f>
        <v>2092.5</v>
      </c>
      <c r="K27" s="72">
        <f>I27*(1+$K$6)</f>
        <v>280.97624999999999</v>
      </c>
      <c r="L27" s="72">
        <f>J27*(1+$K$6)</f>
        <v>2528.7862499999997</v>
      </c>
      <c r="M27" s="74">
        <f>K27+L27</f>
        <v>2809.7624999999998</v>
      </c>
      <c r="O27" s="6"/>
    </row>
    <row r="28" spans="1:15" x14ac:dyDescent="0.3">
      <c r="A28" s="39" t="s">
        <v>108</v>
      </c>
      <c r="B28" s="18" t="s">
        <v>134</v>
      </c>
      <c r="C28" s="148" t="s">
        <v>156</v>
      </c>
      <c r="D28" s="139" t="s">
        <v>16</v>
      </c>
      <c r="E28" s="16">
        <v>1</v>
      </c>
      <c r="F28" s="46">
        <v>951.41</v>
      </c>
      <c r="G28" s="62">
        <f t="shared" ref="G28:G29" si="12">ROUND(F28*0.1,2)</f>
        <v>95.14</v>
      </c>
      <c r="H28" s="62">
        <f t="shared" ref="H28:H29" si="13">ROUND(F28*0.9,2)</f>
        <v>856.27</v>
      </c>
      <c r="I28" s="62">
        <f t="shared" si="11"/>
        <v>95.14</v>
      </c>
      <c r="J28" s="62">
        <f t="shared" ref="J28:J29" si="14">E28*H28</f>
        <v>856.27</v>
      </c>
      <c r="K28" s="72">
        <f t="shared" ref="K28:K29" si="15">I28*(1+$K$6)</f>
        <v>114.97668999999999</v>
      </c>
      <c r="L28" s="72">
        <f t="shared" ref="L28:L29" si="16">J28*(1+$K$6)</f>
        <v>1034.802295</v>
      </c>
      <c r="M28" s="74">
        <f t="shared" ref="M28:M29" si="17">K28+L28</f>
        <v>1149.7789849999999</v>
      </c>
      <c r="O28" s="6"/>
    </row>
    <row r="29" spans="1:15" x14ac:dyDescent="0.3">
      <c r="A29" s="39" t="s">
        <v>109</v>
      </c>
      <c r="B29" s="18" t="s">
        <v>85</v>
      </c>
      <c r="C29" s="148" t="s">
        <v>157</v>
      </c>
      <c r="D29" s="139" t="s">
        <v>16</v>
      </c>
      <c r="E29" s="16">
        <v>1</v>
      </c>
      <c r="F29" s="46">
        <v>1747.57</v>
      </c>
      <c r="G29" s="62">
        <f t="shared" si="12"/>
        <v>174.76</v>
      </c>
      <c r="H29" s="62">
        <f t="shared" si="13"/>
        <v>1572.81</v>
      </c>
      <c r="I29" s="62">
        <f t="shared" si="11"/>
        <v>174.76</v>
      </c>
      <c r="J29" s="62">
        <f t="shared" si="14"/>
        <v>1572.81</v>
      </c>
      <c r="K29" s="72">
        <f t="shared" si="15"/>
        <v>211.19745999999998</v>
      </c>
      <c r="L29" s="72">
        <f t="shared" si="16"/>
        <v>1900.7408849999997</v>
      </c>
      <c r="M29" s="74">
        <f t="shared" si="17"/>
        <v>2111.9383449999996</v>
      </c>
      <c r="O29" s="6"/>
    </row>
    <row r="30" spans="1:15" x14ac:dyDescent="0.3">
      <c r="A30" s="39"/>
      <c r="B30" s="21" t="s">
        <v>6</v>
      </c>
      <c r="C30" s="21"/>
      <c r="D30" s="19"/>
      <c r="E30" s="16"/>
      <c r="F30" s="46"/>
      <c r="G30" s="17"/>
      <c r="H30" s="17"/>
      <c r="I30" s="26">
        <f>SUM(I26:I29)</f>
        <v>636.25</v>
      </c>
      <c r="J30" s="26">
        <f>SUM(J26:J29)</f>
        <v>5726.23</v>
      </c>
      <c r="K30" s="26">
        <f>SUM(K26:K29)</f>
        <v>768.90812499999993</v>
      </c>
      <c r="L30" s="26">
        <f>SUM(L26:L29)</f>
        <v>6920.1489549999988</v>
      </c>
      <c r="M30" s="27">
        <f>ROUND(SUM(M26:M29),2)</f>
        <v>7689.06</v>
      </c>
      <c r="O30" s="6"/>
    </row>
    <row r="31" spans="1:15" x14ac:dyDescent="0.3">
      <c r="A31" s="28">
        <v>3</v>
      </c>
      <c r="B31" s="29" t="s">
        <v>48</v>
      </c>
      <c r="C31" s="51"/>
      <c r="D31" s="30"/>
      <c r="E31" s="31"/>
      <c r="F31" s="52"/>
      <c r="G31" s="52"/>
      <c r="H31" s="52"/>
      <c r="I31" s="52"/>
      <c r="J31" s="52"/>
      <c r="K31" s="70"/>
      <c r="L31" s="70"/>
      <c r="M31" s="59"/>
      <c r="O31" s="6"/>
    </row>
    <row r="32" spans="1:15" x14ac:dyDescent="0.3">
      <c r="A32" s="39" t="s">
        <v>22</v>
      </c>
      <c r="B32" s="40" t="s">
        <v>86</v>
      </c>
      <c r="C32" s="139" t="s">
        <v>158</v>
      </c>
      <c r="D32" s="139" t="s">
        <v>17</v>
      </c>
      <c r="E32" s="46">
        <v>1</v>
      </c>
      <c r="F32" s="46">
        <v>4947.5</v>
      </c>
      <c r="G32" s="47">
        <f>ROUND(F32*0.1,2)</f>
        <v>494.75</v>
      </c>
      <c r="H32" s="47">
        <f>ROUND(F32*0.9,2)</f>
        <v>4452.75</v>
      </c>
      <c r="I32" s="42">
        <f>E32*G32</f>
        <v>494.75</v>
      </c>
      <c r="J32" s="42">
        <f t="shared" ref="J32:J41" si="18">E32*H32</f>
        <v>4452.75</v>
      </c>
      <c r="K32" s="62">
        <f t="shared" ref="K32:K41" si="19">I32*(1+$K$6)</f>
        <v>597.90537499999994</v>
      </c>
      <c r="L32" s="62">
        <f>J32*(1+$K$6)</f>
        <v>5381.1483749999998</v>
      </c>
      <c r="M32" s="43">
        <f>K32+L32</f>
        <v>5979.05375</v>
      </c>
      <c r="O32" s="6"/>
    </row>
    <row r="33" spans="1:15" x14ac:dyDescent="0.3">
      <c r="A33" s="39" t="s">
        <v>34</v>
      </c>
      <c r="B33" s="7" t="s">
        <v>87</v>
      </c>
      <c r="C33" s="148" t="s">
        <v>159</v>
      </c>
      <c r="D33" s="139" t="s">
        <v>17</v>
      </c>
      <c r="E33" s="46">
        <v>1</v>
      </c>
      <c r="F33" s="46">
        <v>1682.5</v>
      </c>
      <c r="G33" s="47">
        <f t="shared" ref="G33:G41" si="20">ROUND(F33*0.1,2)</f>
        <v>168.25</v>
      </c>
      <c r="H33" s="47">
        <f t="shared" ref="H33:H41" si="21">ROUND(F33*0.9,2)</f>
        <v>1514.25</v>
      </c>
      <c r="I33" s="42">
        <f t="shared" ref="I33:I41" si="22">E33*G33</f>
        <v>168.25</v>
      </c>
      <c r="J33" s="42">
        <f t="shared" si="18"/>
        <v>1514.25</v>
      </c>
      <c r="K33" s="62">
        <f t="shared" si="19"/>
        <v>203.33012499999998</v>
      </c>
      <c r="L33" s="62">
        <f t="shared" ref="L33:L37" si="23">J33*(1+$K$6)</f>
        <v>1829.9711249999998</v>
      </c>
      <c r="M33" s="43">
        <f t="shared" ref="M33:M41" si="24">K33+L33</f>
        <v>2033.3012499999998</v>
      </c>
      <c r="O33" s="6"/>
    </row>
    <row r="34" spans="1:15" x14ac:dyDescent="0.3">
      <c r="A34" s="39" t="s">
        <v>110</v>
      </c>
      <c r="B34" s="53" t="s">
        <v>120</v>
      </c>
      <c r="C34" s="148" t="s">
        <v>145</v>
      </c>
      <c r="D34" s="139" t="s">
        <v>15</v>
      </c>
      <c r="E34" s="55">
        <v>130</v>
      </c>
      <c r="F34" s="55">
        <v>43.74</v>
      </c>
      <c r="G34" s="47">
        <f t="shared" si="20"/>
        <v>4.37</v>
      </c>
      <c r="H34" s="47">
        <f t="shared" si="21"/>
        <v>39.369999999999997</v>
      </c>
      <c r="I34" s="42">
        <f t="shared" si="22"/>
        <v>568.1</v>
      </c>
      <c r="J34" s="42">
        <f t="shared" si="18"/>
        <v>5118.0999999999995</v>
      </c>
      <c r="K34" s="62">
        <f t="shared" si="19"/>
        <v>686.54885000000002</v>
      </c>
      <c r="L34" s="62">
        <f t="shared" si="23"/>
        <v>6185.2238499999985</v>
      </c>
      <c r="M34" s="43">
        <f t="shared" si="24"/>
        <v>6871.7726999999986</v>
      </c>
      <c r="O34" s="6"/>
    </row>
    <row r="35" spans="1:15" x14ac:dyDescent="0.3">
      <c r="A35" s="39" t="s">
        <v>111</v>
      </c>
      <c r="B35" s="7" t="s">
        <v>173</v>
      </c>
      <c r="C35" s="148" t="s">
        <v>146</v>
      </c>
      <c r="D35" s="139" t="s">
        <v>17</v>
      </c>
      <c r="E35" s="41">
        <v>30</v>
      </c>
      <c r="F35" s="46">
        <v>18.29</v>
      </c>
      <c r="G35" s="47">
        <f t="shared" si="20"/>
        <v>1.83</v>
      </c>
      <c r="H35" s="47">
        <f t="shared" si="21"/>
        <v>16.46</v>
      </c>
      <c r="I35" s="42">
        <f t="shared" si="22"/>
        <v>54.900000000000006</v>
      </c>
      <c r="J35" s="42">
        <f t="shared" si="18"/>
        <v>493.8</v>
      </c>
      <c r="K35" s="62">
        <f t="shared" si="19"/>
        <v>66.346649999999997</v>
      </c>
      <c r="L35" s="62">
        <f t="shared" si="23"/>
        <v>596.75729999999999</v>
      </c>
      <c r="M35" s="43">
        <f t="shared" si="24"/>
        <v>663.10394999999994</v>
      </c>
      <c r="O35" s="6"/>
    </row>
    <row r="36" spans="1:15" x14ac:dyDescent="0.3">
      <c r="A36" s="39" t="s">
        <v>164</v>
      </c>
      <c r="B36" s="7" t="s">
        <v>56</v>
      </c>
      <c r="C36" s="139">
        <v>34622</v>
      </c>
      <c r="D36" s="139" t="s">
        <v>15</v>
      </c>
      <c r="E36" s="46">
        <v>140</v>
      </c>
      <c r="F36" s="46">
        <v>23.03</v>
      </c>
      <c r="G36" s="47">
        <f t="shared" si="20"/>
        <v>2.2999999999999998</v>
      </c>
      <c r="H36" s="47">
        <f t="shared" si="21"/>
        <v>20.73</v>
      </c>
      <c r="I36" s="42">
        <f t="shared" si="22"/>
        <v>322</v>
      </c>
      <c r="J36" s="42">
        <f t="shared" si="18"/>
        <v>2902.2000000000003</v>
      </c>
      <c r="K36" s="62">
        <f t="shared" si="19"/>
        <v>389.13699999999994</v>
      </c>
      <c r="L36" s="62">
        <f t="shared" si="23"/>
        <v>3507.3087</v>
      </c>
      <c r="M36" s="43">
        <f t="shared" si="24"/>
        <v>3896.4457000000002</v>
      </c>
      <c r="O36" s="6"/>
    </row>
    <row r="37" spans="1:15" x14ac:dyDescent="0.3">
      <c r="A37" s="39" t="s">
        <v>165</v>
      </c>
      <c r="B37" s="7" t="s">
        <v>106</v>
      </c>
      <c r="C37" s="139" t="s">
        <v>135</v>
      </c>
      <c r="D37" s="139" t="s">
        <v>16</v>
      </c>
      <c r="E37" s="41">
        <v>1</v>
      </c>
      <c r="F37" s="46">
        <v>704.6</v>
      </c>
      <c r="G37" s="47">
        <f t="shared" si="20"/>
        <v>70.459999999999994</v>
      </c>
      <c r="H37" s="47">
        <f t="shared" si="21"/>
        <v>634.14</v>
      </c>
      <c r="I37" s="42">
        <f t="shared" si="22"/>
        <v>70.459999999999994</v>
      </c>
      <c r="J37" s="42">
        <f t="shared" si="18"/>
        <v>634.14</v>
      </c>
      <c r="K37" s="62">
        <f t="shared" si="19"/>
        <v>85.150909999999982</v>
      </c>
      <c r="L37" s="62">
        <f t="shared" si="23"/>
        <v>766.35818999999992</v>
      </c>
      <c r="M37" s="43">
        <f t="shared" si="24"/>
        <v>851.50909999999988</v>
      </c>
      <c r="O37" s="6"/>
    </row>
    <row r="38" spans="1:15" x14ac:dyDescent="0.3">
      <c r="A38" s="39" t="s">
        <v>166</v>
      </c>
      <c r="B38" s="7" t="s">
        <v>50</v>
      </c>
      <c r="C38" s="148" t="s">
        <v>136</v>
      </c>
      <c r="D38" s="139" t="s">
        <v>16</v>
      </c>
      <c r="E38" s="46">
        <v>1</v>
      </c>
      <c r="F38" s="46">
        <v>222</v>
      </c>
      <c r="G38" s="47">
        <f t="shared" si="20"/>
        <v>22.2</v>
      </c>
      <c r="H38" s="47">
        <f t="shared" si="21"/>
        <v>199.8</v>
      </c>
      <c r="I38" s="42">
        <f t="shared" si="22"/>
        <v>22.2</v>
      </c>
      <c r="J38" s="42">
        <f t="shared" si="18"/>
        <v>199.8</v>
      </c>
      <c r="K38" s="62">
        <f t="shared" si="19"/>
        <v>26.828699999999998</v>
      </c>
      <c r="L38" s="62">
        <f t="shared" ref="L38:L41" si="25">J38*(1+$K$6)</f>
        <v>241.45830000000001</v>
      </c>
      <c r="M38" s="43">
        <f t="shared" si="24"/>
        <v>268.28700000000003</v>
      </c>
      <c r="O38" s="6"/>
    </row>
    <row r="39" spans="1:15" x14ac:dyDescent="0.3">
      <c r="A39" s="39" t="s">
        <v>167</v>
      </c>
      <c r="B39" s="7" t="s">
        <v>88</v>
      </c>
      <c r="C39" s="148" t="s">
        <v>137</v>
      </c>
      <c r="D39" s="139" t="s">
        <v>16</v>
      </c>
      <c r="E39" s="46">
        <v>1</v>
      </c>
      <c r="F39" s="46">
        <v>1174</v>
      </c>
      <c r="G39" s="47">
        <f t="shared" si="20"/>
        <v>117.4</v>
      </c>
      <c r="H39" s="47">
        <f t="shared" si="21"/>
        <v>1056.5999999999999</v>
      </c>
      <c r="I39" s="42">
        <f t="shared" si="22"/>
        <v>117.4</v>
      </c>
      <c r="J39" s="42">
        <f t="shared" si="18"/>
        <v>1056.5999999999999</v>
      </c>
      <c r="K39" s="62">
        <f t="shared" si="19"/>
        <v>141.87789999999998</v>
      </c>
      <c r="L39" s="62">
        <f t="shared" si="25"/>
        <v>1276.9010999999998</v>
      </c>
      <c r="M39" s="43">
        <f t="shared" si="24"/>
        <v>1418.7789999999998</v>
      </c>
      <c r="O39" s="6"/>
    </row>
    <row r="40" spans="1:15" x14ac:dyDescent="0.3">
      <c r="A40" s="39" t="s">
        <v>168</v>
      </c>
      <c r="B40" s="7" t="s">
        <v>133</v>
      </c>
      <c r="C40" s="142" t="s">
        <v>172</v>
      </c>
      <c r="D40" s="142" t="s">
        <v>16</v>
      </c>
      <c r="E40" s="46">
        <v>1</v>
      </c>
      <c r="F40" s="46">
        <v>1146.31</v>
      </c>
      <c r="G40" s="47">
        <f t="shared" si="20"/>
        <v>114.63</v>
      </c>
      <c r="H40" s="47">
        <f t="shared" si="21"/>
        <v>1031.68</v>
      </c>
      <c r="I40" s="42">
        <f t="shared" si="22"/>
        <v>114.63</v>
      </c>
      <c r="J40" s="42">
        <f t="shared" si="18"/>
        <v>1031.68</v>
      </c>
      <c r="K40" s="62">
        <f t="shared" si="19"/>
        <v>138.53035499999999</v>
      </c>
      <c r="L40" s="62">
        <f t="shared" si="25"/>
        <v>1246.7852800000001</v>
      </c>
      <c r="M40" s="43">
        <f t="shared" si="24"/>
        <v>1385.3156349999999</v>
      </c>
      <c r="O40" s="6"/>
    </row>
    <row r="41" spans="1:15" x14ac:dyDescent="0.3">
      <c r="A41" s="39" t="s">
        <v>169</v>
      </c>
      <c r="B41" s="7" t="s">
        <v>51</v>
      </c>
      <c r="C41" s="139" t="s">
        <v>138</v>
      </c>
      <c r="D41" s="139" t="s">
        <v>16</v>
      </c>
      <c r="E41" s="46">
        <v>1</v>
      </c>
      <c r="F41" s="46">
        <v>1637.5</v>
      </c>
      <c r="G41" s="47">
        <f t="shared" si="20"/>
        <v>163.75</v>
      </c>
      <c r="H41" s="47">
        <f t="shared" si="21"/>
        <v>1473.75</v>
      </c>
      <c r="I41" s="42">
        <f t="shared" si="22"/>
        <v>163.75</v>
      </c>
      <c r="J41" s="42">
        <f t="shared" si="18"/>
        <v>1473.75</v>
      </c>
      <c r="K41" s="62">
        <f t="shared" si="19"/>
        <v>197.891875</v>
      </c>
      <c r="L41" s="62">
        <f t="shared" si="25"/>
        <v>1781.0268749999998</v>
      </c>
      <c r="M41" s="43">
        <f t="shared" si="24"/>
        <v>1978.9187499999998</v>
      </c>
      <c r="O41" s="6"/>
    </row>
    <row r="42" spans="1:15" x14ac:dyDescent="0.3">
      <c r="A42" s="39"/>
      <c r="B42" s="21" t="s">
        <v>6</v>
      </c>
      <c r="C42" s="21"/>
      <c r="D42" s="19"/>
      <c r="E42" s="16"/>
      <c r="F42" s="46"/>
      <c r="G42" s="17"/>
      <c r="H42" s="17"/>
      <c r="I42" s="26">
        <f>SUM(I32:I41)</f>
        <v>2096.44</v>
      </c>
      <c r="J42" s="26">
        <f>SUM(J32:J41)</f>
        <v>18877.069999999996</v>
      </c>
      <c r="K42" s="26">
        <f>SUM(K32:K41)</f>
        <v>2533.5477399999995</v>
      </c>
      <c r="L42" s="26">
        <f>SUM(L32:L41)</f>
        <v>22812.939094999994</v>
      </c>
      <c r="M42" s="27">
        <f>ROUND(SUM(M32:M41),2)</f>
        <v>25346.49</v>
      </c>
      <c r="O42" s="6"/>
    </row>
    <row r="43" spans="1:15" x14ac:dyDescent="0.3">
      <c r="A43" s="116">
        <v>4</v>
      </c>
      <c r="B43" s="231" t="s">
        <v>201</v>
      </c>
      <c r="C43" s="109"/>
      <c r="D43" s="110"/>
      <c r="E43" s="111"/>
      <c r="F43" s="111"/>
      <c r="G43" s="112"/>
      <c r="H43" s="112"/>
      <c r="I43" s="109"/>
      <c r="J43" s="109"/>
      <c r="K43" s="109"/>
      <c r="L43" s="109"/>
      <c r="M43" s="109"/>
      <c r="O43" s="6"/>
    </row>
    <row r="44" spans="1:15" ht="39" customHeight="1" x14ac:dyDescent="0.3">
      <c r="A44" s="39" t="s">
        <v>35</v>
      </c>
      <c r="B44" s="159" t="s">
        <v>199</v>
      </c>
      <c r="C44" s="19">
        <v>90099</v>
      </c>
      <c r="D44" s="19" t="s">
        <v>4</v>
      </c>
      <c r="E44" s="16">
        <v>116</v>
      </c>
      <c r="F44" s="46">
        <v>16.02</v>
      </c>
      <c r="G44" s="47">
        <f t="shared" ref="G44:G45" si="26">ROUND(F44*0.1,2)</f>
        <v>1.6</v>
      </c>
      <c r="H44" s="47">
        <f t="shared" ref="H44:H45" si="27">ROUND(F44*0.9,2)</f>
        <v>14.42</v>
      </c>
      <c r="I44" s="42">
        <f t="shared" ref="I44:I45" si="28">E44*G44</f>
        <v>185.60000000000002</v>
      </c>
      <c r="J44" s="42">
        <f t="shared" ref="J44:J45" si="29">E44*H44</f>
        <v>1672.72</v>
      </c>
      <c r="K44" s="160">
        <f t="shared" ref="K44:L45" si="30">I44*(1+$K$6)</f>
        <v>224.29760000000002</v>
      </c>
      <c r="L44" s="160">
        <f t="shared" si="30"/>
        <v>2021.4821199999999</v>
      </c>
      <c r="M44" s="43">
        <f t="shared" ref="M44:M45" si="31">K44+L44</f>
        <v>2245.77972</v>
      </c>
      <c r="O44" s="6"/>
    </row>
    <row r="45" spans="1:15" ht="38.4" customHeight="1" x14ac:dyDescent="0.3">
      <c r="A45" s="39" t="s">
        <v>28</v>
      </c>
      <c r="B45" s="159" t="s">
        <v>200</v>
      </c>
      <c r="C45" s="19">
        <v>93375</v>
      </c>
      <c r="D45" s="19" t="s">
        <v>4</v>
      </c>
      <c r="E45" s="16">
        <v>116</v>
      </c>
      <c r="F45" s="46">
        <v>20.56</v>
      </c>
      <c r="G45" s="47">
        <f t="shared" si="26"/>
        <v>2.06</v>
      </c>
      <c r="H45" s="47">
        <f t="shared" si="27"/>
        <v>18.5</v>
      </c>
      <c r="I45" s="42">
        <f t="shared" si="28"/>
        <v>238.96</v>
      </c>
      <c r="J45" s="42">
        <f t="shared" si="29"/>
        <v>2146</v>
      </c>
      <c r="K45" s="160">
        <f t="shared" si="30"/>
        <v>288.78316000000001</v>
      </c>
      <c r="L45" s="160">
        <f t="shared" si="30"/>
        <v>2593.4409999999998</v>
      </c>
      <c r="M45" s="43">
        <f t="shared" si="31"/>
        <v>2882.2241599999998</v>
      </c>
      <c r="O45" s="6"/>
    </row>
    <row r="46" spans="1:15" x14ac:dyDescent="0.3">
      <c r="A46" s="39"/>
      <c r="B46" s="21" t="s">
        <v>6</v>
      </c>
      <c r="C46" s="21"/>
      <c r="D46" s="19"/>
      <c r="E46" s="16"/>
      <c r="F46" s="46"/>
      <c r="G46" s="17"/>
      <c r="H46" s="17"/>
      <c r="I46" s="26">
        <f>SUM(I44:I45)</f>
        <v>424.56000000000006</v>
      </c>
      <c r="J46" s="26">
        <f>SUM(J44:J45)</f>
        <v>3818.7200000000003</v>
      </c>
      <c r="K46" s="26">
        <f>SUM(K44:K45)</f>
        <v>513.08076000000005</v>
      </c>
      <c r="L46" s="26">
        <f>SUM(L44:L45)</f>
        <v>4614.9231199999995</v>
      </c>
      <c r="M46" s="27">
        <f>ROUND(SUM(M44:M45),2)</f>
        <v>5128</v>
      </c>
      <c r="O46" s="6"/>
    </row>
    <row r="47" spans="1:15" x14ac:dyDescent="0.3">
      <c r="A47" s="116">
        <v>5</v>
      </c>
      <c r="B47" s="231" t="s">
        <v>112</v>
      </c>
      <c r="C47" s="109"/>
      <c r="D47" s="110"/>
      <c r="E47" s="111"/>
      <c r="F47" s="111"/>
      <c r="G47" s="112"/>
      <c r="H47" s="112"/>
      <c r="I47" s="112"/>
      <c r="J47" s="112"/>
      <c r="K47" s="113"/>
      <c r="L47" s="113"/>
      <c r="M47" s="114"/>
      <c r="O47" s="6"/>
    </row>
    <row r="48" spans="1:15" x14ac:dyDescent="0.3">
      <c r="A48" s="123" t="s">
        <v>24</v>
      </c>
      <c r="B48" s="115" t="s">
        <v>89</v>
      </c>
      <c r="C48" s="117" t="s">
        <v>139</v>
      </c>
      <c r="D48" s="117" t="s">
        <v>15</v>
      </c>
      <c r="E48" s="118">
        <v>290</v>
      </c>
      <c r="F48" s="93">
        <v>13.12</v>
      </c>
      <c r="G48" s="47">
        <f t="shared" ref="G48:G50" si="32">ROUND(F48*0.1,2)</f>
        <v>1.31</v>
      </c>
      <c r="H48" s="47">
        <f t="shared" ref="H48:H50" si="33">ROUND(F48*0.9,2)</f>
        <v>11.81</v>
      </c>
      <c r="I48" s="42">
        <f t="shared" ref="I48:I50" si="34">E48*G48</f>
        <v>379.90000000000003</v>
      </c>
      <c r="J48" s="42">
        <f t="shared" ref="J48:J50" si="35">E48*H48</f>
        <v>3424.9</v>
      </c>
      <c r="K48" s="62">
        <f t="shared" ref="K48:L50" si="36">I48*(1+$K$6)</f>
        <v>459.10915</v>
      </c>
      <c r="L48" s="62">
        <f t="shared" si="36"/>
        <v>4138.9916499999999</v>
      </c>
      <c r="M48" s="43">
        <f t="shared" ref="M48:M50" si="37">K48+L48</f>
        <v>4598.1008000000002</v>
      </c>
      <c r="O48" s="6"/>
    </row>
    <row r="49" spans="1:18" x14ac:dyDescent="0.3">
      <c r="A49" s="123" t="s">
        <v>25</v>
      </c>
      <c r="B49" s="115" t="s">
        <v>90</v>
      </c>
      <c r="C49" s="117" t="s">
        <v>140</v>
      </c>
      <c r="D49" s="117" t="s">
        <v>113</v>
      </c>
      <c r="E49" s="118">
        <v>2</v>
      </c>
      <c r="F49" s="93">
        <v>53.34</v>
      </c>
      <c r="G49" s="47">
        <f t="shared" si="32"/>
        <v>5.33</v>
      </c>
      <c r="H49" s="47">
        <f t="shared" si="33"/>
        <v>48.01</v>
      </c>
      <c r="I49" s="42">
        <f t="shared" si="34"/>
        <v>10.66</v>
      </c>
      <c r="J49" s="42">
        <f t="shared" si="35"/>
        <v>96.02</v>
      </c>
      <c r="K49" s="62">
        <f t="shared" si="36"/>
        <v>12.88261</v>
      </c>
      <c r="L49" s="62">
        <f t="shared" si="36"/>
        <v>116.04016999999999</v>
      </c>
      <c r="M49" s="43">
        <f t="shared" si="37"/>
        <v>128.92277999999999</v>
      </c>
      <c r="O49" s="6"/>
    </row>
    <row r="50" spans="1:18" x14ac:dyDescent="0.3">
      <c r="A50" s="123" t="s">
        <v>26</v>
      </c>
      <c r="B50" s="115" t="s">
        <v>52</v>
      </c>
      <c r="C50" s="117" t="s">
        <v>143</v>
      </c>
      <c r="D50" s="117" t="s">
        <v>15</v>
      </c>
      <c r="E50" s="118">
        <v>290</v>
      </c>
      <c r="F50" s="93">
        <v>2.56</v>
      </c>
      <c r="G50" s="47">
        <f t="shared" si="32"/>
        <v>0.26</v>
      </c>
      <c r="H50" s="47">
        <f t="shared" si="33"/>
        <v>2.2999999999999998</v>
      </c>
      <c r="I50" s="42">
        <f t="shared" si="34"/>
        <v>75.400000000000006</v>
      </c>
      <c r="J50" s="42">
        <f t="shared" si="35"/>
        <v>667</v>
      </c>
      <c r="K50" s="62">
        <f t="shared" si="36"/>
        <v>91.120900000000006</v>
      </c>
      <c r="L50" s="62">
        <f t="shared" si="36"/>
        <v>806.06949999999995</v>
      </c>
      <c r="M50" s="43">
        <f t="shared" si="37"/>
        <v>897.19039999999995</v>
      </c>
      <c r="O50" s="6"/>
    </row>
    <row r="51" spans="1:18" x14ac:dyDescent="0.3">
      <c r="A51" s="39"/>
      <c r="B51" s="21" t="s">
        <v>6</v>
      </c>
      <c r="C51" s="21"/>
      <c r="D51" s="19"/>
      <c r="E51" s="16"/>
      <c r="F51" s="46"/>
      <c r="G51" s="17"/>
      <c r="H51" s="17"/>
      <c r="I51" s="26">
        <f>SUM(I48:I50)</f>
        <v>465.96000000000004</v>
      </c>
      <c r="J51" s="26">
        <f>SUM(J48:J50)</f>
        <v>4187.92</v>
      </c>
      <c r="K51" s="26">
        <f t="shared" ref="K51:L51" si="38">SUM(K48:K50)</f>
        <v>563.11266000000001</v>
      </c>
      <c r="L51" s="26">
        <f t="shared" si="38"/>
        <v>5061.1013199999998</v>
      </c>
      <c r="M51" s="27">
        <f>ROUND(SUM(M48:M50),2)</f>
        <v>5624.21</v>
      </c>
      <c r="O51" s="6"/>
    </row>
    <row r="52" spans="1:18" x14ac:dyDescent="0.3">
      <c r="A52" s="28">
        <v>6</v>
      </c>
      <c r="B52" s="29" t="s">
        <v>23</v>
      </c>
      <c r="C52" s="51"/>
      <c r="D52" s="30"/>
      <c r="E52" s="31"/>
      <c r="F52" s="52"/>
      <c r="G52" s="52"/>
      <c r="H52" s="52"/>
      <c r="I52" s="52"/>
      <c r="J52" s="52"/>
      <c r="K52" s="70"/>
      <c r="L52" s="70"/>
      <c r="M52" s="59"/>
      <c r="O52" s="6"/>
    </row>
    <row r="53" spans="1:18" s="44" customFormat="1" x14ac:dyDescent="0.3">
      <c r="A53" s="39" t="s">
        <v>54</v>
      </c>
      <c r="B53" s="40" t="s">
        <v>121</v>
      </c>
      <c r="C53" s="139" t="s">
        <v>141</v>
      </c>
      <c r="D53" s="139" t="s">
        <v>15</v>
      </c>
      <c r="E53" s="46">
        <v>290</v>
      </c>
      <c r="F53" s="46">
        <v>7.69</v>
      </c>
      <c r="G53" s="47">
        <f>ROUND(F53*0.1,2)</f>
        <v>0.77</v>
      </c>
      <c r="H53" s="47">
        <f>ROUND(F53*0.9,2)</f>
        <v>6.92</v>
      </c>
      <c r="I53" s="42">
        <f>E53*G53</f>
        <v>223.3</v>
      </c>
      <c r="J53" s="42">
        <f t="shared" ref="J53:J55" si="39">E53*H53</f>
        <v>2006.8</v>
      </c>
      <c r="K53" s="72">
        <f t="shared" ref="K53:K55" si="40">I53*(1+$K$6)</f>
        <v>269.85804999999999</v>
      </c>
      <c r="L53" s="72">
        <f>J53*(1+$K$6)</f>
        <v>2425.2177999999999</v>
      </c>
      <c r="M53" s="43">
        <f>K53+L53</f>
        <v>2695.0758499999997</v>
      </c>
      <c r="O53" s="45"/>
    </row>
    <row r="54" spans="1:18" s="44" customFormat="1" x14ac:dyDescent="0.3">
      <c r="A54" s="39" t="s">
        <v>170</v>
      </c>
      <c r="B54" s="7" t="s">
        <v>122</v>
      </c>
      <c r="C54" s="148" t="s">
        <v>142</v>
      </c>
      <c r="D54" s="139" t="s">
        <v>17</v>
      </c>
      <c r="E54" s="46">
        <v>2</v>
      </c>
      <c r="F54" s="46">
        <v>30.56</v>
      </c>
      <c r="G54" s="47">
        <f t="shared" ref="G54" si="41">ROUND(F54*0.1,2)</f>
        <v>3.06</v>
      </c>
      <c r="H54" s="47">
        <f t="shared" ref="H54" si="42">ROUND(F54*0.9,2)</f>
        <v>27.5</v>
      </c>
      <c r="I54" s="42">
        <f t="shared" ref="I54" si="43">E54*G54</f>
        <v>6.12</v>
      </c>
      <c r="J54" s="42">
        <f t="shared" ref="J54" si="44">E54*H54</f>
        <v>55</v>
      </c>
      <c r="K54" s="72">
        <f t="shared" ref="K54" si="45">I54*(1+$K$6)</f>
        <v>7.3960199999999992</v>
      </c>
      <c r="L54" s="72">
        <f t="shared" ref="L54" si="46">J54*(1+$K$6)</f>
        <v>66.467500000000001</v>
      </c>
      <c r="M54" s="43">
        <f t="shared" ref="M54" si="47">K54+L54</f>
        <v>73.863519999999994</v>
      </c>
      <c r="O54" s="45"/>
      <c r="R54" s="45"/>
    </row>
    <row r="55" spans="1:18" s="44" customFormat="1" x14ac:dyDescent="0.3">
      <c r="A55" s="39" t="s">
        <v>55</v>
      </c>
      <c r="B55" s="53" t="s">
        <v>52</v>
      </c>
      <c r="C55" s="148" t="s">
        <v>143</v>
      </c>
      <c r="D55" s="54" t="s">
        <v>15</v>
      </c>
      <c r="E55" s="55">
        <v>290</v>
      </c>
      <c r="F55" s="55">
        <v>2.56</v>
      </c>
      <c r="G55" s="47">
        <f t="shared" ref="G55" si="48">ROUND(F55*0.1,2)</f>
        <v>0.26</v>
      </c>
      <c r="H55" s="47">
        <f t="shared" ref="H55" si="49">ROUND(F55*0.9,2)</f>
        <v>2.2999999999999998</v>
      </c>
      <c r="I55" s="42">
        <f t="shared" ref="I55" si="50">E55*G55</f>
        <v>75.400000000000006</v>
      </c>
      <c r="J55" s="42">
        <f t="shared" si="39"/>
        <v>667</v>
      </c>
      <c r="K55" s="72">
        <f t="shared" si="40"/>
        <v>91.120900000000006</v>
      </c>
      <c r="L55" s="72">
        <f t="shared" ref="L55" si="51">J55*(1+$K$6)</f>
        <v>806.06949999999995</v>
      </c>
      <c r="M55" s="43">
        <f t="shared" ref="M55" si="52">K55+L55</f>
        <v>897.19039999999995</v>
      </c>
      <c r="O55" s="45"/>
    </row>
    <row r="56" spans="1:18" x14ac:dyDescent="0.3">
      <c r="A56" s="39"/>
      <c r="B56" s="21" t="s">
        <v>6</v>
      </c>
      <c r="C56" s="21"/>
      <c r="D56" s="19"/>
      <c r="E56" s="16"/>
      <c r="F56" s="46"/>
      <c r="G56" s="17"/>
      <c r="H56" s="17"/>
      <c r="I56" s="26">
        <f>SUM(I53:I55)</f>
        <v>304.82000000000005</v>
      </c>
      <c r="J56" s="26">
        <f>SUM(J53:J55)</f>
        <v>2728.8</v>
      </c>
      <c r="K56" s="26">
        <f>SUM(K53:K55)</f>
        <v>368.37497000000002</v>
      </c>
      <c r="L56" s="26">
        <f>SUM(L53:L55)</f>
        <v>3297.7548000000002</v>
      </c>
      <c r="M56" s="27">
        <f>ROUND(SUM(M53:M55),2)</f>
        <v>3666.13</v>
      </c>
      <c r="O56" s="6"/>
    </row>
    <row r="57" spans="1:18" x14ac:dyDescent="0.3">
      <c r="A57" s="28">
        <v>7</v>
      </c>
      <c r="B57" s="29" t="s">
        <v>53</v>
      </c>
      <c r="C57" s="30"/>
      <c r="D57" s="29"/>
      <c r="E57" s="31"/>
      <c r="F57" s="32"/>
      <c r="G57" s="32"/>
      <c r="H57" s="32"/>
      <c r="I57" s="32"/>
      <c r="J57" s="32"/>
      <c r="K57" s="69"/>
      <c r="L57" s="69"/>
      <c r="M57" s="33"/>
      <c r="O57" s="6"/>
    </row>
    <row r="58" spans="1:18" ht="15.75" customHeight="1" x14ac:dyDescent="0.3">
      <c r="A58" s="136" t="s">
        <v>184</v>
      </c>
      <c r="B58" s="137" t="s">
        <v>91</v>
      </c>
      <c r="C58" s="139">
        <v>37105</v>
      </c>
      <c r="D58" s="139" t="s">
        <v>17</v>
      </c>
      <c r="E58" s="140">
        <v>1</v>
      </c>
      <c r="F58" s="55">
        <v>2050</v>
      </c>
      <c r="G58" s="47">
        <f t="shared" ref="G58:G71" si="53">ROUND(F58*0.1,2)</f>
        <v>205</v>
      </c>
      <c r="H58" s="47">
        <f t="shared" ref="H58:H71" si="54">ROUND(F58*0.9,2)</f>
        <v>1845</v>
      </c>
      <c r="I58" s="34">
        <f t="shared" ref="I58:I71" si="55">E58*G58</f>
        <v>205</v>
      </c>
      <c r="J58" s="34">
        <f t="shared" ref="J58:J65" si="56">E58*H58</f>
        <v>1845</v>
      </c>
      <c r="K58" s="72">
        <f t="shared" ref="K58:L71" si="57">I58*(1+$K$6)</f>
        <v>247.74249999999998</v>
      </c>
      <c r="L58" s="72">
        <f t="shared" si="57"/>
        <v>2229.6824999999999</v>
      </c>
      <c r="M58" s="61">
        <f t="shared" ref="M58:M71" si="58">K58+L58</f>
        <v>2477.4249999999997</v>
      </c>
      <c r="O58" s="6"/>
    </row>
    <row r="59" spans="1:18" ht="18" customHeight="1" x14ac:dyDescent="0.3">
      <c r="A59" s="136" t="s">
        <v>185</v>
      </c>
      <c r="B59" s="119" t="s">
        <v>174</v>
      </c>
      <c r="C59" s="54">
        <v>94705</v>
      </c>
      <c r="D59" s="139" t="s">
        <v>17</v>
      </c>
      <c r="E59" s="60">
        <v>1</v>
      </c>
      <c r="F59" s="55">
        <v>36.69</v>
      </c>
      <c r="G59" s="47">
        <f t="shared" si="53"/>
        <v>3.67</v>
      </c>
      <c r="H59" s="47">
        <f t="shared" si="54"/>
        <v>33.020000000000003</v>
      </c>
      <c r="I59" s="120">
        <f t="shared" si="55"/>
        <v>3.67</v>
      </c>
      <c r="J59" s="120">
        <f t="shared" si="56"/>
        <v>33.020000000000003</v>
      </c>
      <c r="K59" s="72">
        <f t="shared" si="57"/>
        <v>4.4351949999999993</v>
      </c>
      <c r="L59" s="72">
        <f t="shared" si="57"/>
        <v>39.904670000000003</v>
      </c>
      <c r="M59" s="61">
        <f t="shared" si="58"/>
        <v>44.339865000000003</v>
      </c>
      <c r="O59" s="6"/>
    </row>
    <row r="60" spans="1:18" ht="18" customHeight="1" x14ac:dyDescent="0.3">
      <c r="A60" s="149" t="s">
        <v>186</v>
      </c>
      <c r="B60" s="119" t="s">
        <v>175</v>
      </c>
      <c r="C60" s="54">
        <v>94704</v>
      </c>
      <c r="D60" s="151" t="s">
        <v>17</v>
      </c>
      <c r="E60" s="60">
        <v>1</v>
      </c>
      <c r="F60" s="55">
        <v>29.23</v>
      </c>
      <c r="G60" s="47">
        <f t="shared" si="53"/>
        <v>2.92</v>
      </c>
      <c r="H60" s="47">
        <f t="shared" si="54"/>
        <v>26.31</v>
      </c>
      <c r="I60" s="120">
        <f t="shared" si="55"/>
        <v>2.92</v>
      </c>
      <c r="J60" s="120">
        <f t="shared" si="56"/>
        <v>26.31</v>
      </c>
      <c r="K60" s="72">
        <f t="shared" si="57"/>
        <v>3.5288199999999996</v>
      </c>
      <c r="L60" s="72">
        <f t="shared" si="57"/>
        <v>31.795634999999997</v>
      </c>
      <c r="M60" s="61">
        <f t="shared" si="58"/>
        <v>35.324455</v>
      </c>
      <c r="O60" s="6"/>
    </row>
    <row r="61" spans="1:18" x14ac:dyDescent="0.3">
      <c r="A61" s="136" t="s">
        <v>187</v>
      </c>
      <c r="B61" s="94" t="s">
        <v>92</v>
      </c>
      <c r="C61" s="138">
        <v>1958</v>
      </c>
      <c r="D61" s="139" t="s">
        <v>17</v>
      </c>
      <c r="E61" s="14">
        <v>2</v>
      </c>
      <c r="F61" s="46">
        <v>18.38</v>
      </c>
      <c r="G61" s="47">
        <f t="shared" si="53"/>
        <v>1.84</v>
      </c>
      <c r="H61" s="47">
        <f t="shared" si="54"/>
        <v>16.54</v>
      </c>
      <c r="I61" s="17">
        <f t="shared" si="55"/>
        <v>3.68</v>
      </c>
      <c r="J61" s="17">
        <f t="shared" si="56"/>
        <v>33.08</v>
      </c>
      <c r="K61" s="72">
        <f t="shared" si="57"/>
        <v>4.4472800000000001</v>
      </c>
      <c r="L61" s="72">
        <f t="shared" si="57"/>
        <v>39.977179999999997</v>
      </c>
      <c r="M61" s="61">
        <f t="shared" si="58"/>
        <v>44.424459999999996</v>
      </c>
      <c r="O61" s="6"/>
    </row>
    <row r="62" spans="1:18" x14ac:dyDescent="0.3">
      <c r="A62" s="136" t="s">
        <v>188</v>
      </c>
      <c r="B62" s="94" t="s">
        <v>93</v>
      </c>
      <c r="C62" s="138">
        <v>3535</v>
      </c>
      <c r="D62" s="139" t="s">
        <v>17</v>
      </c>
      <c r="E62" s="14">
        <v>2</v>
      </c>
      <c r="F62" s="46">
        <v>7.68</v>
      </c>
      <c r="G62" s="47">
        <f t="shared" si="53"/>
        <v>0.77</v>
      </c>
      <c r="H62" s="47">
        <f t="shared" si="54"/>
        <v>6.91</v>
      </c>
      <c r="I62" s="17">
        <f t="shared" si="55"/>
        <v>1.54</v>
      </c>
      <c r="J62" s="17">
        <f t="shared" si="56"/>
        <v>13.82</v>
      </c>
      <c r="K62" s="72">
        <f t="shared" si="57"/>
        <v>1.8610899999999999</v>
      </c>
      <c r="L62" s="72">
        <f t="shared" si="57"/>
        <v>16.70147</v>
      </c>
      <c r="M62" s="61">
        <f t="shared" si="58"/>
        <v>18.562560000000001</v>
      </c>
      <c r="O62" s="6"/>
    </row>
    <row r="63" spans="1:18" x14ac:dyDescent="0.3">
      <c r="A63" s="149" t="s">
        <v>189</v>
      </c>
      <c r="B63" s="94" t="s">
        <v>176</v>
      </c>
      <c r="C63" s="150">
        <v>3536</v>
      </c>
      <c r="D63" s="151" t="s">
        <v>17</v>
      </c>
      <c r="E63" s="14">
        <v>2</v>
      </c>
      <c r="F63" s="46">
        <v>3.24</v>
      </c>
      <c r="G63" s="47">
        <f t="shared" si="53"/>
        <v>0.32</v>
      </c>
      <c r="H63" s="47">
        <f t="shared" si="54"/>
        <v>2.92</v>
      </c>
      <c r="I63" s="17">
        <f t="shared" si="55"/>
        <v>0.64</v>
      </c>
      <c r="J63" s="17">
        <f t="shared" si="56"/>
        <v>5.84</v>
      </c>
      <c r="K63" s="72">
        <f t="shared" si="57"/>
        <v>0.77343999999999991</v>
      </c>
      <c r="L63" s="72">
        <f t="shared" si="57"/>
        <v>7.0576399999999992</v>
      </c>
      <c r="M63" s="61">
        <f t="shared" si="58"/>
        <v>7.8310799999999992</v>
      </c>
      <c r="O63" s="6"/>
    </row>
    <row r="64" spans="1:18" x14ac:dyDescent="0.3">
      <c r="A64" s="136" t="s">
        <v>190</v>
      </c>
      <c r="B64" s="40" t="s">
        <v>94</v>
      </c>
      <c r="C64" s="139">
        <v>109</v>
      </c>
      <c r="D64" s="139" t="s">
        <v>17</v>
      </c>
      <c r="E64" s="41">
        <v>2</v>
      </c>
      <c r="F64" s="46">
        <v>5.14</v>
      </c>
      <c r="G64" s="47">
        <f t="shared" si="53"/>
        <v>0.51</v>
      </c>
      <c r="H64" s="47">
        <f t="shared" si="54"/>
        <v>4.63</v>
      </c>
      <c r="I64" s="42">
        <f t="shared" si="55"/>
        <v>1.02</v>
      </c>
      <c r="J64" s="42">
        <f t="shared" si="56"/>
        <v>9.26</v>
      </c>
      <c r="K64" s="72">
        <f t="shared" si="57"/>
        <v>1.2326699999999999</v>
      </c>
      <c r="L64" s="72">
        <f t="shared" si="57"/>
        <v>11.190709999999999</v>
      </c>
      <c r="M64" s="61">
        <f t="shared" si="58"/>
        <v>12.42338</v>
      </c>
      <c r="O64" s="6"/>
    </row>
    <row r="65" spans="1:15" x14ac:dyDescent="0.3">
      <c r="A65" s="149" t="s">
        <v>191</v>
      </c>
      <c r="B65" s="40" t="s">
        <v>177</v>
      </c>
      <c r="C65" s="151">
        <v>108</v>
      </c>
      <c r="D65" s="151" t="s">
        <v>17</v>
      </c>
      <c r="E65" s="41">
        <v>2</v>
      </c>
      <c r="F65" s="46">
        <v>2.7</v>
      </c>
      <c r="G65" s="47">
        <f t="shared" si="53"/>
        <v>0.27</v>
      </c>
      <c r="H65" s="47">
        <f t="shared" si="54"/>
        <v>2.4300000000000002</v>
      </c>
      <c r="I65" s="42">
        <f t="shared" si="55"/>
        <v>0.54</v>
      </c>
      <c r="J65" s="42">
        <f t="shared" si="56"/>
        <v>4.8600000000000003</v>
      </c>
      <c r="K65" s="72">
        <f t="shared" si="57"/>
        <v>0.65259</v>
      </c>
      <c r="L65" s="72">
        <f t="shared" si="57"/>
        <v>5.87331</v>
      </c>
      <c r="M65" s="61">
        <f t="shared" si="58"/>
        <v>6.5259</v>
      </c>
      <c r="O65" s="6"/>
    </row>
    <row r="66" spans="1:15" x14ac:dyDescent="0.3">
      <c r="A66" s="136" t="s">
        <v>192</v>
      </c>
      <c r="B66" s="40" t="s">
        <v>95</v>
      </c>
      <c r="C66" s="139">
        <v>11676</v>
      </c>
      <c r="D66" s="139" t="s">
        <v>17</v>
      </c>
      <c r="E66" s="41">
        <v>1</v>
      </c>
      <c r="F66" s="46">
        <v>84.52</v>
      </c>
      <c r="G66" s="47">
        <f t="shared" si="53"/>
        <v>8.4499999999999993</v>
      </c>
      <c r="H66" s="47">
        <f t="shared" si="54"/>
        <v>76.069999999999993</v>
      </c>
      <c r="I66" s="42">
        <f t="shared" si="55"/>
        <v>8.4499999999999993</v>
      </c>
      <c r="J66" s="42">
        <f t="shared" ref="J66:J71" si="59">E66*H66</f>
        <v>76.069999999999993</v>
      </c>
      <c r="K66" s="72">
        <f t="shared" si="57"/>
        <v>10.211824999999997</v>
      </c>
      <c r="L66" s="72">
        <f t="shared" si="57"/>
        <v>91.930594999999983</v>
      </c>
      <c r="M66" s="61">
        <f t="shared" si="58"/>
        <v>102.14241999999999</v>
      </c>
      <c r="O66" s="6"/>
    </row>
    <row r="67" spans="1:15" x14ac:dyDescent="0.3">
      <c r="A67" s="157" t="s">
        <v>193</v>
      </c>
      <c r="B67" s="40" t="s">
        <v>203</v>
      </c>
      <c r="C67" s="158">
        <v>11675</v>
      </c>
      <c r="D67" s="158" t="s">
        <v>17</v>
      </c>
      <c r="E67" s="41">
        <v>1</v>
      </c>
      <c r="F67" s="46">
        <v>63.19</v>
      </c>
      <c r="G67" s="47">
        <f t="shared" si="53"/>
        <v>6.32</v>
      </c>
      <c r="H67" s="47">
        <f t="shared" si="54"/>
        <v>56.87</v>
      </c>
      <c r="I67" s="42">
        <f t="shared" si="55"/>
        <v>6.32</v>
      </c>
      <c r="J67" s="42">
        <f t="shared" si="59"/>
        <v>56.87</v>
      </c>
      <c r="K67" s="72">
        <f t="shared" si="57"/>
        <v>7.6377199999999998</v>
      </c>
      <c r="L67" s="72">
        <f t="shared" si="57"/>
        <v>68.727394999999987</v>
      </c>
      <c r="M67" s="61">
        <f t="shared" si="58"/>
        <v>76.365114999999989</v>
      </c>
      <c r="O67" s="6"/>
    </row>
    <row r="68" spans="1:15" x14ac:dyDescent="0.3">
      <c r="A68" s="136" t="s">
        <v>194</v>
      </c>
      <c r="B68" s="40" t="s">
        <v>96</v>
      </c>
      <c r="C68" s="139">
        <v>3905</v>
      </c>
      <c r="D68" s="139" t="s">
        <v>17</v>
      </c>
      <c r="E68" s="41">
        <v>2</v>
      </c>
      <c r="F68" s="46">
        <v>17.5</v>
      </c>
      <c r="G68" s="47">
        <f t="shared" si="53"/>
        <v>1.75</v>
      </c>
      <c r="H68" s="47">
        <f t="shared" si="54"/>
        <v>15.75</v>
      </c>
      <c r="I68" s="42">
        <f t="shared" si="55"/>
        <v>3.5</v>
      </c>
      <c r="J68" s="42">
        <f t="shared" si="59"/>
        <v>31.5</v>
      </c>
      <c r="K68" s="72">
        <f t="shared" si="57"/>
        <v>4.2297499999999992</v>
      </c>
      <c r="L68" s="72">
        <f t="shared" si="57"/>
        <v>38.067749999999997</v>
      </c>
      <c r="M68" s="61">
        <f t="shared" si="58"/>
        <v>42.297499999999999</v>
      </c>
      <c r="O68" s="6"/>
    </row>
    <row r="69" spans="1:15" x14ac:dyDescent="0.3">
      <c r="A69" s="136" t="s">
        <v>195</v>
      </c>
      <c r="B69" s="40" t="s">
        <v>97</v>
      </c>
      <c r="C69" s="139">
        <v>9874</v>
      </c>
      <c r="D69" s="139" t="s">
        <v>15</v>
      </c>
      <c r="E69" s="41">
        <v>6</v>
      </c>
      <c r="F69" s="46">
        <v>17.98</v>
      </c>
      <c r="G69" s="47">
        <f t="shared" si="53"/>
        <v>1.8</v>
      </c>
      <c r="H69" s="47">
        <f t="shared" si="54"/>
        <v>16.18</v>
      </c>
      <c r="I69" s="42">
        <f t="shared" si="55"/>
        <v>10.8</v>
      </c>
      <c r="J69" s="42">
        <f t="shared" si="59"/>
        <v>97.08</v>
      </c>
      <c r="K69" s="72">
        <f t="shared" si="57"/>
        <v>13.0518</v>
      </c>
      <c r="L69" s="72">
        <f t="shared" si="57"/>
        <v>117.32117999999998</v>
      </c>
      <c r="M69" s="61">
        <f t="shared" si="58"/>
        <v>130.37297999999998</v>
      </c>
      <c r="O69" s="6"/>
    </row>
    <row r="70" spans="1:15" x14ac:dyDescent="0.3">
      <c r="A70" s="149" t="s">
        <v>196</v>
      </c>
      <c r="B70" s="40" t="s">
        <v>178</v>
      </c>
      <c r="C70" s="151">
        <v>9869</v>
      </c>
      <c r="D70" s="151" t="s">
        <v>15</v>
      </c>
      <c r="E70" s="41">
        <v>6</v>
      </c>
      <c r="F70" s="46">
        <v>12.35</v>
      </c>
      <c r="G70" s="47">
        <f t="shared" si="53"/>
        <v>1.24</v>
      </c>
      <c r="H70" s="47">
        <f t="shared" si="54"/>
        <v>11.12</v>
      </c>
      <c r="I70" s="42">
        <f t="shared" si="55"/>
        <v>7.4399999999999995</v>
      </c>
      <c r="J70" s="42">
        <f t="shared" si="59"/>
        <v>66.72</v>
      </c>
      <c r="K70" s="72">
        <f t="shared" si="57"/>
        <v>8.9912399999999995</v>
      </c>
      <c r="L70" s="72">
        <f t="shared" si="57"/>
        <v>80.631119999999996</v>
      </c>
      <c r="M70" s="61">
        <f t="shared" si="58"/>
        <v>89.62236</v>
      </c>
      <c r="O70" s="6"/>
    </row>
    <row r="71" spans="1:15" x14ac:dyDescent="0.3">
      <c r="A71" s="136" t="s">
        <v>197</v>
      </c>
      <c r="B71" s="40" t="s">
        <v>98</v>
      </c>
      <c r="C71" s="139" t="s">
        <v>144</v>
      </c>
      <c r="D71" s="139" t="s">
        <v>17</v>
      </c>
      <c r="E71" s="41">
        <v>2</v>
      </c>
      <c r="F71" s="46">
        <v>39.86</v>
      </c>
      <c r="G71" s="47">
        <f t="shared" si="53"/>
        <v>3.99</v>
      </c>
      <c r="H71" s="47">
        <f t="shared" si="54"/>
        <v>35.869999999999997</v>
      </c>
      <c r="I71" s="42">
        <f t="shared" si="55"/>
        <v>7.98</v>
      </c>
      <c r="J71" s="42">
        <f t="shared" si="59"/>
        <v>71.739999999999995</v>
      </c>
      <c r="K71" s="72">
        <f t="shared" si="57"/>
        <v>9.6438299999999995</v>
      </c>
      <c r="L71" s="72">
        <f t="shared" si="57"/>
        <v>86.697789999999983</v>
      </c>
      <c r="M71" s="61">
        <f t="shared" si="58"/>
        <v>96.341619999999978</v>
      </c>
      <c r="O71" s="6"/>
    </row>
    <row r="72" spans="1:15" x14ac:dyDescent="0.3">
      <c r="A72" s="136" t="s">
        <v>198</v>
      </c>
      <c r="B72" s="40" t="s">
        <v>100</v>
      </c>
      <c r="C72" s="139">
        <v>2701</v>
      </c>
      <c r="D72" s="139" t="s">
        <v>104</v>
      </c>
      <c r="E72" s="41">
        <v>15</v>
      </c>
      <c r="F72" s="46">
        <v>19.149999999999999</v>
      </c>
      <c r="G72" s="47">
        <f t="shared" ref="G72:G73" si="60">ROUND(F72*0.1,2)</f>
        <v>1.92</v>
      </c>
      <c r="H72" s="47">
        <f t="shared" ref="H72:H73" si="61">ROUND(F72*0.9,2)</f>
        <v>17.239999999999998</v>
      </c>
      <c r="I72" s="42">
        <f t="shared" ref="I72:I73" si="62">E72*G72</f>
        <v>28.799999999999997</v>
      </c>
      <c r="J72" s="42">
        <f t="shared" ref="J72:J73" si="63">E72*H72</f>
        <v>258.59999999999997</v>
      </c>
      <c r="K72" s="72">
        <f t="shared" ref="K72:K73" si="64">I72*(1+$K$6)</f>
        <v>34.804799999999993</v>
      </c>
      <c r="L72" s="72">
        <f t="shared" ref="L72:L73" si="65">J72*(1+$K$6)</f>
        <v>312.51809999999995</v>
      </c>
      <c r="M72" s="61">
        <f t="shared" ref="M72:M73" si="66">K72+L72</f>
        <v>347.32289999999995</v>
      </c>
      <c r="O72" s="6"/>
    </row>
    <row r="73" spans="1:15" x14ac:dyDescent="0.3">
      <c r="A73" s="136" t="s">
        <v>204</v>
      </c>
      <c r="B73" s="40" t="s">
        <v>130</v>
      </c>
      <c r="C73" s="139" t="s">
        <v>105</v>
      </c>
      <c r="D73" s="139" t="s">
        <v>16</v>
      </c>
      <c r="E73" s="41">
        <v>1</v>
      </c>
      <c r="F73" s="46">
        <v>3644.7</v>
      </c>
      <c r="G73" s="47">
        <f t="shared" si="60"/>
        <v>364.47</v>
      </c>
      <c r="H73" s="47">
        <f t="shared" si="61"/>
        <v>3280.23</v>
      </c>
      <c r="I73" s="42">
        <f t="shared" si="62"/>
        <v>364.47</v>
      </c>
      <c r="J73" s="42">
        <f t="shared" si="63"/>
        <v>3280.23</v>
      </c>
      <c r="K73" s="72">
        <f t="shared" si="64"/>
        <v>440.461995</v>
      </c>
      <c r="L73" s="72">
        <f t="shared" si="65"/>
        <v>3964.1579549999997</v>
      </c>
      <c r="M73" s="61">
        <f t="shared" si="66"/>
        <v>4404.6199499999993</v>
      </c>
      <c r="O73" s="6"/>
    </row>
    <row r="74" spans="1:15" x14ac:dyDescent="0.3">
      <c r="A74" s="20"/>
      <c r="B74" s="21" t="s">
        <v>6</v>
      </c>
      <c r="C74" s="22"/>
      <c r="D74" s="23"/>
      <c r="E74" s="24"/>
      <c r="F74" s="76"/>
      <c r="G74" s="25"/>
      <c r="H74" s="25"/>
      <c r="I74" s="26">
        <f>SUM(I58:I73)</f>
        <v>656.77</v>
      </c>
      <c r="J74" s="26">
        <f>SUM(J58:J73)</f>
        <v>5909.9999999999991</v>
      </c>
      <c r="K74" s="26">
        <f>SUM(K58:K73)</f>
        <v>793.70654499999989</v>
      </c>
      <c r="L74" s="26">
        <f>SUM(L58:L73)</f>
        <v>7142.2349999999988</v>
      </c>
      <c r="M74" s="27">
        <f>ROUND(SUM(M58:M73),2)</f>
        <v>7935.94</v>
      </c>
      <c r="O74" s="6"/>
    </row>
    <row r="75" spans="1:15" ht="15" thickBot="1" x14ac:dyDescent="0.35">
      <c r="A75" s="189" t="s">
        <v>27</v>
      </c>
      <c r="B75" s="190"/>
      <c r="C75" s="190"/>
      <c r="D75" s="190"/>
      <c r="E75" s="190"/>
      <c r="F75" s="190"/>
      <c r="G75" s="190"/>
      <c r="H75" s="190"/>
      <c r="I75" s="37">
        <f>SUM(I24,I30,I42,I56,I74,I51,I46)</f>
        <v>6886.25</v>
      </c>
      <c r="J75" s="37">
        <f>SUM(J56,J74,J42,J30,J24,J51,J46)</f>
        <v>61961.209999999992</v>
      </c>
      <c r="K75" s="37">
        <f>SUM(K56,K74,K42,K30,K24,K51,K46)</f>
        <v>8322.0331249999999</v>
      </c>
      <c r="L75" s="37">
        <f>SUM(L56,L74,L42,L30,L24,L51,L46)</f>
        <v>74880.12228499999</v>
      </c>
      <c r="M75" s="38">
        <f>SUM(M56,M74,M42,M30,M24,M51,M46)</f>
        <v>83202.150000000009</v>
      </c>
      <c r="N75" s="49"/>
    </row>
    <row r="76" spans="1:15" x14ac:dyDescent="0.3">
      <c r="B76" s="5"/>
      <c r="C76" s="3"/>
      <c r="J76" s="9"/>
      <c r="K76" s="9"/>
      <c r="L76" s="9"/>
    </row>
    <row r="77" spans="1:15" ht="15.6" x14ac:dyDescent="0.3">
      <c r="B77" s="10" t="s">
        <v>123</v>
      </c>
      <c r="F77" s="78"/>
      <c r="G77" s="8"/>
      <c r="I77" s="121"/>
      <c r="J77" s="187" t="s">
        <v>180</v>
      </c>
      <c r="K77" s="187"/>
      <c r="L77" s="187"/>
      <c r="M77" s="187"/>
      <c r="N77" s="9"/>
    </row>
    <row r="80" spans="1:15" x14ac:dyDescent="0.3">
      <c r="B80" s="1"/>
      <c r="C80" s="1"/>
      <c r="D80" s="2"/>
      <c r="E80" s="2"/>
      <c r="F80" s="79"/>
      <c r="H80" s="2"/>
      <c r="I80" s="2"/>
    </row>
    <row r="81" spans="8:13" x14ac:dyDescent="0.3">
      <c r="H81" s="2"/>
      <c r="I81" s="2"/>
      <c r="J81" s="122" t="s">
        <v>114</v>
      </c>
      <c r="K81" t="s">
        <v>119</v>
      </c>
    </row>
    <row r="82" spans="8:13" x14ac:dyDescent="0.3">
      <c r="H82" s="2"/>
      <c r="I82" s="2"/>
      <c r="J82" s="122" t="s">
        <v>115</v>
      </c>
      <c r="K82" s="188" t="s">
        <v>117</v>
      </c>
      <c r="L82" s="188"/>
      <c r="M82" s="188"/>
    </row>
    <row r="83" spans="8:13" x14ac:dyDescent="0.3">
      <c r="H83" s="2"/>
      <c r="I83" s="2"/>
      <c r="J83" s="122" t="s">
        <v>116</v>
      </c>
      <c r="K83" s="188" t="s">
        <v>118</v>
      </c>
      <c r="L83" s="188"/>
      <c r="M83" s="188"/>
    </row>
    <row r="84" spans="8:13" x14ac:dyDescent="0.3">
      <c r="H84" s="2"/>
      <c r="I84" s="2"/>
    </row>
  </sheetData>
  <mergeCells count="28">
    <mergeCell ref="J77:M77"/>
    <mergeCell ref="K82:M82"/>
    <mergeCell ref="K83:M83"/>
    <mergeCell ref="A75:H75"/>
    <mergeCell ref="A8:A9"/>
    <mergeCell ref="B8:B9"/>
    <mergeCell ref="D8:D9"/>
    <mergeCell ref="E8:E9"/>
    <mergeCell ref="K8:L8"/>
    <mergeCell ref="M8:M9"/>
    <mergeCell ref="A11:A12"/>
    <mergeCell ref="B11:B12"/>
    <mergeCell ref="C11:C12"/>
    <mergeCell ref="D11:D12"/>
    <mergeCell ref="E11:E12"/>
    <mergeCell ref="G11:G12"/>
    <mergeCell ref="H11:H12"/>
    <mergeCell ref="I11:I12"/>
    <mergeCell ref="A1:M1"/>
    <mergeCell ref="A2:M5"/>
    <mergeCell ref="A6:H6"/>
    <mergeCell ref="I6:J6"/>
    <mergeCell ref="K6:L6"/>
    <mergeCell ref="A7:H7"/>
    <mergeCell ref="I7:J7"/>
    <mergeCell ref="K7:L7"/>
    <mergeCell ref="J11:J12"/>
    <mergeCell ref="M11:M12"/>
  </mergeCells>
  <pageMargins left="0.23622047244094491" right="0.23622047244094491" top="0.35433070866141736" bottom="0.15748031496062992" header="0.31496062992125984" footer="0.31496062992125984"/>
  <pageSetup paperSize="9" scale="64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90E7D-C9F7-4F3F-846D-E89D7037BDF9}">
  <dimension ref="A1:K17"/>
  <sheetViews>
    <sheetView workbookViewId="0">
      <selection activeCell="C14" sqref="C14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4" t="s">
        <v>171</v>
      </c>
      <c r="B1" s="205"/>
      <c r="C1" s="205"/>
      <c r="D1" s="205"/>
      <c r="E1" s="205"/>
      <c r="F1" s="205"/>
      <c r="G1" s="205"/>
      <c r="H1" s="205"/>
      <c r="I1" s="206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45" t="s">
        <v>19</v>
      </c>
      <c r="B3" s="146">
        <v>93358</v>
      </c>
      <c r="C3" s="143" t="s">
        <v>129</v>
      </c>
      <c r="D3" s="146" t="s">
        <v>4</v>
      </c>
      <c r="E3" s="146">
        <v>0.5</v>
      </c>
      <c r="F3" s="146">
        <v>66.930000000000007</v>
      </c>
      <c r="G3" s="147">
        <v>74.53</v>
      </c>
      <c r="H3" s="98">
        <f>E3*F3</f>
        <v>33.465000000000003</v>
      </c>
      <c r="I3" s="99">
        <f>G3*E3</f>
        <v>37.265000000000001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0.5</v>
      </c>
      <c r="F4" s="98">
        <v>491.16</v>
      </c>
      <c r="G4" s="98">
        <v>491.16</v>
      </c>
      <c r="H4" s="98">
        <f>E4*F4</f>
        <v>245.58</v>
      </c>
      <c r="I4" s="99">
        <f>G4*E4</f>
        <v>245.58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5.6</v>
      </c>
      <c r="F5" s="98">
        <v>63.59</v>
      </c>
      <c r="G5" s="98">
        <v>63.63</v>
      </c>
      <c r="H5" s="98">
        <f t="shared" ref="H5:H11" si="0">E5*F5</f>
        <v>356.10399999999998</v>
      </c>
      <c r="I5" s="99">
        <f t="shared" ref="I5:I11" si="1">G5*E5</f>
        <v>356.32799999999997</v>
      </c>
      <c r="J5" s="4"/>
      <c r="K5" s="4"/>
    </row>
    <row r="6" spans="1:11" ht="27" customHeight="1" x14ac:dyDescent="0.3">
      <c r="A6" s="96" t="s">
        <v>19</v>
      </c>
      <c r="B6" s="97">
        <v>92800</v>
      </c>
      <c r="C6" s="143" t="s">
        <v>128</v>
      </c>
      <c r="D6" s="97" t="s">
        <v>127</v>
      </c>
      <c r="E6" s="97">
        <v>3.6</v>
      </c>
      <c r="F6" s="98">
        <v>12.19</v>
      </c>
      <c r="G6" s="98">
        <v>12.34</v>
      </c>
      <c r="H6" s="98">
        <f t="shared" si="0"/>
        <v>43.884</v>
      </c>
      <c r="I6" s="99">
        <f t="shared" si="1"/>
        <v>44.423999999999999</v>
      </c>
      <c r="J6" s="4"/>
      <c r="K6" s="4"/>
    </row>
    <row r="7" spans="1:11" ht="27.6" customHeight="1" x14ac:dyDescent="0.3">
      <c r="A7" s="96" t="s">
        <v>19</v>
      </c>
      <c r="B7" s="97">
        <v>92883</v>
      </c>
      <c r="C7" s="144" t="s">
        <v>126</v>
      </c>
      <c r="D7" s="97" t="s">
        <v>127</v>
      </c>
      <c r="E7" s="97">
        <v>5.3</v>
      </c>
      <c r="F7" s="98">
        <v>14.32</v>
      </c>
      <c r="G7" s="98">
        <v>14.58</v>
      </c>
      <c r="H7" s="98">
        <f t="shared" si="0"/>
        <v>75.896000000000001</v>
      </c>
      <c r="I7" s="99">
        <f t="shared" si="1"/>
        <v>77.274000000000001</v>
      </c>
      <c r="J7" s="4"/>
      <c r="K7" s="4"/>
    </row>
    <row r="8" spans="1:11" ht="25.8" customHeight="1" x14ac:dyDescent="0.3">
      <c r="A8" s="96" t="s">
        <v>19</v>
      </c>
      <c r="B8" s="97">
        <v>92884</v>
      </c>
      <c r="C8" s="143" t="s">
        <v>124</v>
      </c>
      <c r="D8" s="97" t="s">
        <v>127</v>
      </c>
      <c r="E8" s="97">
        <v>17.3</v>
      </c>
      <c r="F8" s="98">
        <v>15.02</v>
      </c>
      <c r="G8" s="98">
        <v>15.2</v>
      </c>
      <c r="H8" s="98">
        <f t="shared" si="0"/>
        <v>259.846</v>
      </c>
      <c r="I8" s="99">
        <f t="shared" si="1"/>
        <v>262.95999999999998</v>
      </c>
      <c r="J8" s="4"/>
      <c r="K8" s="4"/>
    </row>
    <row r="9" spans="1:11" ht="45.6" customHeight="1" x14ac:dyDescent="0.3">
      <c r="A9" s="96" t="s">
        <v>19</v>
      </c>
      <c r="B9" s="97">
        <v>92543</v>
      </c>
      <c r="C9" s="144" t="s">
        <v>131</v>
      </c>
      <c r="D9" s="97" t="s">
        <v>21</v>
      </c>
      <c r="E9" s="97">
        <v>2.1</v>
      </c>
      <c r="F9" s="98">
        <v>15</v>
      </c>
      <c r="G9" s="98">
        <v>15.43</v>
      </c>
      <c r="H9" s="98">
        <f t="shared" si="0"/>
        <v>31.5</v>
      </c>
      <c r="I9" s="99">
        <f t="shared" si="1"/>
        <v>32.402999999999999</v>
      </c>
      <c r="J9" s="4"/>
      <c r="K9" s="4"/>
    </row>
    <row r="10" spans="1:11" ht="45.6" customHeight="1" x14ac:dyDescent="0.3">
      <c r="A10" s="96" t="s">
        <v>19</v>
      </c>
      <c r="B10" s="97">
        <v>94213</v>
      </c>
      <c r="C10" s="143" t="s">
        <v>132</v>
      </c>
      <c r="D10" s="97" t="s">
        <v>21</v>
      </c>
      <c r="E10" s="97">
        <v>2.5</v>
      </c>
      <c r="F10" s="98">
        <v>83.96</v>
      </c>
      <c r="G10" s="98">
        <v>84.38</v>
      </c>
      <c r="H10" s="98">
        <f t="shared" si="0"/>
        <v>209.89999999999998</v>
      </c>
      <c r="I10" s="99">
        <f t="shared" si="1"/>
        <v>210.95</v>
      </c>
      <c r="J10" s="4"/>
      <c r="K10" s="4"/>
    </row>
    <row r="11" spans="1:11" ht="21.75" customHeight="1" x14ac:dyDescent="0.3">
      <c r="A11" s="96" t="s">
        <v>19</v>
      </c>
      <c r="B11" s="97">
        <v>4750</v>
      </c>
      <c r="C11" s="108" t="s">
        <v>103</v>
      </c>
      <c r="D11" s="97" t="s">
        <v>104</v>
      </c>
      <c r="E11" s="97">
        <v>16</v>
      </c>
      <c r="F11" s="98">
        <v>15.18</v>
      </c>
      <c r="G11" s="98">
        <v>17.59</v>
      </c>
      <c r="H11" s="98">
        <f t="shared" si="0"/>
        <v>242.88</v>
      </c>
      <c r="I11" s="99">
        <f t="shared" si="1"/>
        <v>281.44</v>
      </c>
      <c r="J11" s="4"/>
      <c r="K11" s="4"/>
    </row>
    <row r="12" spans="1:11" ht="15" thickBot="1" x14ac:dyDescent="0.35">
      <c r="A12" s="207" t="s">
        <v>44</v>
      </c>
      <c r="B12" s="208"/>
      <c r="C12" s="208"/>
      <c r="D12" s="208"/>
      <c r="E12" s="208"/>
      <c r="F12" s="208"/>
      <c r="G12" s="208"/>
      <c r="H12" s="100">
        <f>H4+H5+H8+H11</f>
        <v>1104.4099999999999</v>
      </c>
      <c r="I12" s="101">
        <f>I4+I5+I8+I11</f>
        <v>1146.308</v>
      </c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2">
    <mergeCell ref="A1:I1"/>
    <mergeCell ref="A12:G1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workbookViewId="0">
      <selection activeCell="C15" sqref="C15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4" t="s">
        <v>125</v>
      </c>
      <c r="B1" s="205"/>
      <c r="C1" s="205"/>
      <c r="D1" s="205"/>
      <c r="E1" s="205"/>
      <c r="F1" s="205"/>
      <c r="G1" s="205"/>
      <c r="H1" s="205"/>
      <c r="I1" s="206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45" t="s">
        <v>19</v>
      </c>
      <c r="B3" s="146">
        <v>93358</v>
      </c>
      <c r="C3" s="143" t="s">
        <v>129</v>
      </c>
      <c r="D3" s="146" t="s">
        <v>4</v>
      </c>
      <c r="E3" s="146">
        <v>2.56</v>
      </c>
      <c r="F3" s="146">
        <v>66.930000000000007</v>
      </c>
      <c r="G3" s="147">
        <v>74.53</v>
      </c>
      <c r="H3" s="98">
        <f>E3*F3</f>
        <v>171.34080000000003</v>
      </c>
      <c r="I3" s="99">
        <f>G3*E3</f>
        <v>190.79680000000002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2.34</v>
      </c>
      <c r="F4" s="98">
        <v>491.16</v>
      </c>
      <c r="G4" s="98">
        <v>491.16</v>
      </c>
      <c r="H4" s="98">
        <f>E4*F4</f>
        <v>1149.3144</v>
      </c>
      <c r="I4" s="99">
        <f>G4*E4</f>
        <v>1149.3144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7.5</v>
      </c>
      <c r="F5" s="98">
        <v>63.59</v>
      </c>
      <c r="G5" s="98">
        <v>63.63</v>
      </c>
      <c r="H5" s="98">
        <f t="shared" ref="H5:H9" si="0">E5*F5</f>
        <v>476.92500000000001</v>
      </c>
      <c r="I5" s="99">
        <f t="shared" ref="I5:I9" si="1">G5*E5</f>
        <v>477.22500000000002</v>
      </c>
      <c r="J5" s="4"/>
      <c r="K5" s="4"/>
    </row>
    <row r="6" spans="1:11" ht="27" customHeight="1" x14ac:dyDescent="0.3">
      <c r="A6" s="96" t="s">
        <v>19</v>
      </c>
      <c r="B6" s="97">
        <v>92800</v>
      </c>
      <c r="C6" s="143" t="s">
        <v>128</v>
      </c>
      <c r="D6" s="97" t="s">
        <v>127</v>
      </c>
      <c r="E6" s="97">
        <v>15.8</v>
      </c>
      <c r="F6" s="98">
        <v>12.19</v>
      </c>
      <c r="G6" s="98">
        <v>12.34</v>
      </c>
      <c r="H6" s="98">
        <f t="shared" si="0"/>
        <v>192.602</v>
      </c>
      <c r="I6" s="99">
        <f t="shared" si="1"/>
        <v>194.97200000000001</v>
      </c>
      <c r="J6" s="4"/>
      <c r="K6" s="4"/>
    </row>
    <row r="7" spans="1:11" ht="27.6" customHeight="1" x14ac:dyDescent="0.3">
      <c r="A7" s="96" t="s">
        <v>19</v>
      </c>
      <c r="B7" s="97">
        <v>92883</v>
      </c>
      <c r="C7" s="144" t="s">
        <v>126</v>
      </c>
      <c r="D7" s="97" t="s">
        <v>127</v>
      </c>
      <c r="E7" s="97">
        <v>18.8</v>
      </c>
      <c r="F7" s="98">
        <v>14.32</v>
      </c>
      <c r="G7" s="98">
        <v>14.58</v>
      </c>
      <c r="H7" s="98">
        <f t="shared" si="0"/>
        <v>269.21600000000001</v>
      </c>
      <c r="I7" s="99">
        <f t="shared" si="1"/>
        <v>274.10399999999998</v>
      </c>
      <c r="J7" s="4"/>
      <c r="K7" s="4"/>
    </row>
    <row r="8" spans="1:11" ht="25.8" customHeight="1" x14ac:dyDescent="0.3">
      <c r="A8" s="96" t="s">
        <v>19</v>
      </c>
      <c r="B8" s="97">
        <v>92884</v>
      </c>
      <c r="C8" s="143" t="s">
        <v>124</v>
      </c>
      <c r="D8" s="97" t="s">
        <v>127</v>
      </c>
      <c r="E8" s="97">
        <v>105</v>
      </c>
      <c r="F8" s="98">
        <v>15.02</v>
      </c>
      <c r="G8" s="98">
        <v>15.2</v>
      </c>
      <c r="H8" s="98">
        <f t="shared" si="0"/>
        <v>1577.1</v>
      </c>
      <c r="I8" s="99">
        <f t="shared" si="1"/>
        <v>1596</v>
      </c>
      <c r="J8" s="4"/>
      <c r="K8" s="4"/>
    </row>
    <row r="9" spans="1:11" ht="21.75" customHeight="1" x14ac:dyDescent="0.3">
      <c r="A9" s="96" t="s">
        <v>19</v>
      </c>
      <c r="B9" s="97">
        <v>4750</v>
      </c>
      <c r="C9" s="108" t="s">
        <v>103</v>
      </c>
      <c r="D9" s="97" t="s">
        <v>104</v>
      </c>
      <c r="E9" s="97">
        <v>24</v>
      </c>
      <c r="F9" s="98">
        <v>15.18</v>
      </c>
      <c r="G9" s="98">
        <v>17.59</v>
      </c>
      <c r="H9" s="98">
        <f t="shared" si="0"/>
        <v>364.32</v>
      </c>
      <c r="I9" s="99">
        <f t="shared" si="1"/>
        <v>422.15999999999997</v>
      </c>
      <c r="J9" s="4"/>
      <c r="K9" s="4"/>
    </row>
    <row r="10" spans="1:11" ht="15" thickBot="1" x14ac:dyDescent="0.35">
      <c r="A10" s="207" t="s">
        <v>44</v>
      </c>
      <c r="B10" s="208"/>
      <c r="C10" s="208"/>
      <c r="D10" s="208"/>
      <c r="E10" s="208"/>
      <c r="F10" s="208"/>
      <c r="G10" s="208"/>
      <c r="H10" s="100">
        <f>H4+H5+H8+H9</f>
        <v>3567.6594</v>
      </c>
      <c r="I10" s="101">
        <f>I4+I5+I8+I9</f>
        <v>3644.6994</v>
      </c>
      <c r="J10" s="4"/>
      <c r="K10" s="4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</sheetData>
  <mergeCells count="2">
    <mergeCell ref="A1:I1"/>
    <mergeCell ref="A10:G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1"/>
  <sheetViews>
    <sheetView workbookViewId="0">
      <selection activeCell="A14" sqref="A14"/>
    </sheetView>
  </sheetViews>
  <sheetFormatPr defaultRowHeight="14.4" x14ac:dyDescent="0.3"/>
  <cols>
    <col min="2" max="2" width="34.88671875" customWidth="1"/>
    <col min="3" max="3" width="12.6640625" customWidth="1"/>
    <col min="4" max="4" width="9.109375" customWidth="1"/>
    <col min="5" max="14" width="11.5546875" customWidth="1"/>
  </cols>
  <sheetData>
    <row r="1" spans="1:14" ht="15" thickBot="1" x14ac:dyDescent="0.35"/>
    <row r="2" spans="1:14" x14ac:dyDescent="0.3">
      <c r="A2" s="213" t="s">
        <v>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8"/>
    </row>
    <row r="4" spans="1:14" x14ac:dyDescent="0.3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x14ac:dyDescent="0.3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</row>
    <row r="6" spans="1:14" ht="15" thickBot="1" x14ac:dyDescent="0.3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</row>
    <row r="7" spans="1:14" ht="16.2" thickBot="1" x14ac:dyDescent="0.35">
      <c r="A7" s="222" t="s">
        <v>179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4" ht="16.2" thickBot="1" x14ac:dyDescent="0.35">
      <c r="A8" s="222" t="s">
        <v>183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4"/>
    </row>
    <row r="9" spans="1:14" x14ac:dyDescent="0.3">
      <c r="A9" s="134" t="s">
        <v>58</v>
      </c>
      <c r="B9" s="153" t="s">
        <v>59</v>
      </c>
      <c r="C9" s="152" t="s">
        <v>60</v>
      </c>
      <c r="D9" s="152" t="s">
        <v>61</v>
      </c>
      <c r="E9" s="225" t="s">
        <v>62</v>
      </c>
      <c r="F9" s="225"/>
      <c r="G9" s="226" t="s">
        <v>63</v>
      </c>
      <c r="H9" s="227"/>
      <c r="I9" s="228" t="s">
        <v>64</v>
      </c>
      <c r="J9" s="229"/>
      <c r="K9" s="228" t="s">
        <v>65</v>
      </c>
      <c r="L9" s="229"/>
      <c r="M9" s="228" t="s">
        <v>66</v>
      </c>
      <c r="N9" s="230"/>
    </row>
    <row r="10" spans="1:14" x14ac:dyDescent="0.3">
      <c r="A10" s="39"/>
      <c r="B10" s="7"/>
      <c r="C10" s="80"/>
      <c r="D10" s="80"/>
      <c r="E10" s="81" t="s">
        <v>67</v>
      </c>
      <c r="F10" s="82" t="s">
        <v>68</v>
      </c>
      <c r="G10" s="81" t="s">
        <v>67</v>
      </c>
      <c r="H10" s="82" t="s">
        <v>68</v>
      </c>
      <c r="I10" s="81" t="s">
        <v>67</v>
      </c>
      <c r="J10" s="82" t="s">
        <v>68</v>
      </c>
      <c r="K10" s="81" t="s">
        <v>67</v>
      </c>
      <c r="L10" s="82" t="s">
        <v>68</v>
      </c>
      <c r="M10" s="81" t="s">
        <v>67</v>
      </c>
      <c r="N10" s="125" t="s">
        <v>68</v>
      </c>
    </row>
    <row r="11" spans="1:14" x14ac:dyDescent="0.3">
      <c r="A11" s="39"/>
      <c r="B11" s="90"/>
      <c r="C11" s="80"/>
      <c r="D11" s="80"/>
      <c r="E11" s="81"/>
      <c r="F11" s="82"/>
      <c r="G11" s="81"/>
      <c r="H11" s="82"/>
      <c r="I11" s="81"/>
      <c r="J11" s="82"/>
      <c r="K11" s="81"/>
      <c r="L11" s="82"/>
      <c r="M11" s="81"/>
      <c r="N11" s="125"/>
    </row>
    <row r="12" spans="1:14" x14ac:dyDescent="0.3">
      <c r="A12" s="39" t="s">
        <v>3</v>
      </c>
      <c r="B12" s="84" t="s">
        <v>99</v>
      </c>
      <c r="C12" s="83">
        <v>27812.32</v>
      </c>
      <c r="D12" s="83">
        <f t="shared" ref="D12:D18" si="0">C12/$C$20*100</f>
        <v>33.427405421614701</v>
      </c>
      <c r="E12" s="85">
        <v>27812.32</v>
      </c>
      <c r="F12" s="83">
        <f>E12/C12*100</f>
        <v>100</v>
      </c>
      <c r="G12" s="85"/>
      <c r="H12" s="83">
        <f t="shared" ref="H12:H18" si="1">G12/C12*100</f>
        <v>0</v>
      </c>
      <c r="I12" s="85"/>
      <c r="J12" s="83">
        <f t="shared" ref="J12:J18" si="2">I12/C12*100</f>
        <v>0</v>
      </c>
      <c r="K12" s="85"/>
      <c r="L12" s="83">
        <f t="shared" ref="L12:L18" si="3">K12/C12*100</f>
        <v>0</v>
      </c>
      <c r="M12" s="83"/>
      <c r="N12" s="126">
        <f>M12/C12*100</f>
        <v>0</v>
      </c>
    </row>
    <row r="13" spans="1:14" x14ac:dyDescent="0.3">
      <c r="A13" s="127" t="s">
        <v>205</v>
      </c>
      <c r="B13" s="84" t="s">
        <v>82</v>
      </c>
      <c r="C13" s="86">
        <v>7689.06</v>
      </c>
      <c r="D13" s="83">
        <f t="shared" si="0"/>
        <v>9.2414198431170345</v>
      </c>
      <c r="E13" s="85">
        <v>7689.06</v>
      </c>
      <c r="F13" s="83">
        <f>E13/C13*100</f>
        <v>100</v>
      </c>
      <c r="G13" s="85"/>
      <c r="H13" s="83">
        <f t="shared" si="1"/>
        <v>0</v>
      </c>
      <c r="I13" s="85"/>
      <c r="J13" s="83">
        <f t="shared" si="2"/>
        <v>0</v>
      </c>
      <c r="K13" s="83"/>
      <c r="L13" s="83">
        <f t="shared" si="3"/>
        <v>0</v>
      </c>
      <c r="M13" s="83"/>
      <c r="N13" s="126">
        <f t="shared" ref="N13:N18" si="4">M13/C13*100</f>
        <v>0</v>
      </c>
    </row>
    <row r="14" spans="1:14" x14ac:dyDescent="0.3">
      <c r="A14" s="127" t="s">
        <v>69</v>
      </c>
      <c r="B14" s="124" t="s">
        <v>48</v>
      </c>
      <c r="C14" s="83">
        <v>25346.49</v>
      </c>
      <c r="D14" s="83">
        <f t="shared" si="0"/>
        <v>30.463744025845486</v>
      </c>
      <c r="E14" s="83">
        <v>12673.24</v>
      </c>
      <c r="F14" s="83">
        <f>E14/C14*100</f>
        <v>49.999980273402741</v>
      </c>
      <c r="G14" s="83">
        <v>12673.25</v>
      </c>
      <c r="H14" s="83">
        <f t="shared" si="1"/>
        <v>50.000019726597245</v>
      </c>
      <c r="I14" s="83"/>
      <c r="J14" s="83">
        <f t="shared" si="2"/>
        <v>0</v>
      </c>
      <c r="K14" s="87"/>
      <c r="L14" s="83">
        <f t="shared" si="3"/>
        <v>0</v>
      </c>
      <c r="M14" s="83"/>
      <c r="N14" s="126">
        <f t="shared" si="4"/>
        <v>0</v>
      </c>
    </row>
    <row r="15" spans="1:14" x14ac:dyDescent="0.3">
      <c r="A15" s="127" t="s">
        <v>70</v>
      </c>
      <c r="B15" s="84" t="s">
        <v>201</v>
      </c>
      <c r="C15" s="83">
        <v>5128</v>
      </c>
      <c r="D15" s="83">
        <f t="shared" si="0"/>
        <v>6.1633022704341167</v>
      </c>
      <c r="E15" s="83">
        <v>2564</v>
      </c>
      <c r="F15" s="83">
        <f>E15/C15*100</f>
        <v>50</v>
      </c>
      <c r="G15" s="85">
        <v>2564</v>
      </c>
      <c r="H15" s="83">
        <f t="shared" si="1"/>
        <v>50</v>
      </c>
      <c r="I15" s="85"/>
      <c r="J15" s="83"/>
      <c r="K15" s="95"/>
      <c r="L15" s="83"/>
      <c r="M15" s="83"/>
      <c r="N15" s="126"/>
    </row>
    <row r="16" spans="1:14" x14ac:dyDescent="0.3">
      <c r="A16" s="127" t="s">
        <v>71</v>
      </c>
      <c r="B16" s="84" t="s">
        <v>112</v>
      </c>
      <c r="C16" s="83">
        <v>5624.21</v>
      </c>
      <c r="D16" s="83">
        <f t="shared" si="0"/>
        <v>6.7596931088920176</v>
      </c>
      <c r="E16" s="83"/>
      <c r="F16" s="83">
        <f t="shared" ref="F16:F17" si="5">E16/C16*100</f>
        <v>0</v>
      </c>
      <c r="G16" s="85">
        <v>5624.21</v>
      </c>
      <c r="H16" s="83">
        <f t="shared" si="1"/>
        <v>100</v>
      </c>
      <c r="I16" s="85"/>
      <c r="J16" s="83">
        <f t="shared" si="2"/>
        <v>0</v>
      </c>
      <c r="K16" s="95"/>
      <c r="L16" s="83">
        <f t="shared" si="3"/>
        <v>0</v>
      </c>
      <c r="M16" s="83"/>
      <c r="N16" s="126">
        <f t="shared" si="4"/>
        <v>0</v>
      </c>
    </row>
    <row r="17" spans="1:14" x14ac:dyDescent="0.3">
      <c r="A17" s="127" t="s">
        <v>72</v>
      </c>
      <c r="B17" s="124" t="s">
        <v>23</v>
      </c>
      <c r="C17" s="83">
        <v>3666.13</v>
      </c>
      <c r="D17" s="83">
        <f t="shared" si="0"/>
        <v>4.4062923854732112</v>
      </c>
      <c r="E17" s="83"/>
      <c r="F17" s="83">
        <f t="shared" si="5"/>
        <v>0</v>
      </c>
      <c r="G17" s="85">
        <v>3666.13</v>
      </c>
      <c r="H17" s="83">
        <f t="shared" si="1"/>
        <v>100</v>
      </c>
      <c r="I17" s="85"/>
      <c r="J17" s="83">
        <f t="shared" si="2"/>
        <v>0</v>
      </c>
      <c r="K17" s="95"/>
      <c r="L17" s="83">
        <f t="shared" si="3"/>
        <v>0</v>
      </c>
      <c r="M17" s="83"/>
      <c r="N17" s="126">
        <f t="shared" si="4"/>
        <v>0</v>
      </c>
    </row>
    <row r="18" spans="1:14" x14ac:dyDescent="0.3">
      <c r="A18" s="127" t="s">
        <v>202</v>
      </c>
      <c r="B18" s="88" t="s">
        <v>53</v>
      </c>
      <c r="C18" s="83">
        <v>7935.94</v>
      </c>
      <c r="D18" s="83">
        <f t="shared" si="0"/>
        <v>9.5381429446234254</v>
      </c>
      <c r="E18" s="83"/>
      <c r="F18" s="83">
        <f t="shared" ref="F18" si="6">E18/C18*100</f>
        <v>0</v>
      </c>
      <c r="G18" s="85">
        <v>7935.94</v>
      </c>
      <c r="H18" s="83">
        <f t="shared" si="1"/>
        <v>100</v>
      </c>
      <c r="I18" s="85"/>
      <c r="J18" s="83">
        <f t="shared" si="2"/>
        <v>0</v>
      </c>
      <c r="K18" s="85"/>
      <c r="L18" s="83">
        <f t="shared" si="3"/>
        <v>0</v>
      </c>
      <c r="M18" s="83"/>
      <c r="N18" s="126">
        <f t="shared" si="4"/>
        <v>0</v>
      </c>
    </row>
    <row r="19" spans="1:14" x14ac:dyDescent="0.3">
      <c r="A19" s="128"/>
      <c r="B19" s="90"/>
      <c r="C19" s="89"/>
      <c r="D19" s="89"/>
      <c r="E19" s="83"/>
      <c r="F19" s="85"/>
      <c r="G19" s="85"/>
      <c r="H19" s="85"/>
      <c r="I19" s="85"/>
      <c r="J19" s="85"/>
      <c r="K19" s="85"/>
      <c r="L19" s="85"/>
      <c r="M19" s="83"/>
      <c r="N19" s="126"/>
    </row>
    <row r="20" spans="1:14" x14ac:dyDescent="0.3">
      <c r="A20" s="209" t="s">
        <v>73</v>
      </c>
      <c r="B20" s="210"/>
      <c r="C20" s="154">
        <f>SUM(C12:C19)</f>
        <v>83202.150000000009</v>
      </c>
      <c r="D20" s="154">
        <f>SUM(D12:D19)</f>
        <v>100</v>
      </c>
      <c r="E20" s="91">
        <f>SUM(E10:E18,)</f>
        <v>50738.619999999995</v>
      </c>
      <c r="F20" s="91">
        <f>E20/C20*100</f>
        <v>60.982342403411437</v>
      </c>
      <c r="G20" s="91">
        <f>SUM(G10:G18,)</f>
        <v>32463.53</v>
      </c>
      <c r="H20" s="91">
        <f>G20/C20*100</f>
        <v>39.017657596588542</v>
      </c>
      <c r="I20" s="91">
        <f>SUM(I10:I18,)</f>
        <v>0</v>
      </c>
      <c r="J20" s="92">
        <f>I20/C20*100</f>
        <v>0</v>
      </c>
      <c r="K20" s="92">
        <f>SUM(K10:K19,)</f>
        <v>0</v>
      </c>
      <c r="L20" s="92">
        <f>K20/C20*100</f>
        <v>0</v>
      </c>
      <c r="M20" s="91">
        <f>SUM(M12:M18)</f>
        <v>0</v>
      </c>
      <c r="N20" s="129">
        <f>M20/C20*100</f>
        <v>0</v>
      </c>
    </row>
    <row r="21" spans="1:14" ht="15" thickBot="1" x14ac:dyDescent="0.35">
      <c r="A21" s="211" t="s">
        <v>74</v>
      </c>
      <c r="B21" s="212"/>
      <c r="C21" s="130"/>
      <c r="D21" s="130"/>
      <c r="E21" s="131">
        <f>E20</f>
        <v>50738.619999999995</v>
      </c>
      <c r="F21" s="131">
        <f>F20</f>
        <v>60.982342403411437</v>
      </c>
      <c r="G21" s="131">
        <f>G20+E20</f>
        <v>83202.149999999994</v>
      </c>
      <c r="H21" s="131">
        <f>H20+F20</f>
        <v>99.999999999999972</v>
      </c>
      <c r="I21" s="131">
        <f>I20+G20+E20</f>
        <v>83202.149999999994</v>
      </c>
      <c r="J21" s="132">
        <f>J20+H20+F20</f>
        <v>99.999999999999972</v>
      </c>
      <c r="K21" s="132">
        <f>K20+I20+G20+E20</f>
        <v>83202.149999999994</v>
      </c>
      <c r="L21" s="133">
        <f>L20+J21</f>
        <v>99.999999999999972</v>
      </c>
      <c r="M21" s="155">
        <f>M20+K21</f>
        <v>83202.149999999994</v>
      </c>
      <c r="N21" s="156">
        <f>N20+L21</f>
        <v>99.999999999999972</v>
      </c>
    </row>
  </sheetData>
  <mergeCells count="10">
    <mergeCell ref="A20:B20"/>
    <mergeCell ref="A21:B21"/>
    <mergeCell ref="A2:N6"/>
    <mergeCell ref="A7:N7"/>
    <mergeCell ref="A8:N8"/>
    <mergeCell ref="E9:F9"/>
    <mergeCell ref="G9:H9"/>
    <mergeCell ref="I9:J9"/>
    <mergeCell ref="K9:L9"/>
    <mergeCell ref="M9:N9"/>
  </mergeCells>
  <pageMargins left="0.511811024" right="0.511811024" top="0.78740157499999996" bottom="0.78740157499999996" header="0.31496062000000002" footer="0.31496062000000002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 projeto C BDI</vt:lpstr>
      <vt:lpstr>Composição 1</vt:lpstr>
      <vt:lpstr>Composição 2</vt:lpstr>
      <vt:lpstr>Cronograma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rossa</cp:lastModifiedBy>
  <cp:lastPrinted>2022-11-16T13:53:18Z</cp:lastPrinted>
  <dcterms:created xsi:type="dcterms:W3CDTF">2012-05-31T11:19:41Z</dcterms:created>
  <dcterms:modified xsi:type="dcterms:W3CDTF">2022-11-16T13:53:22Z</dcterms:modified>
</cp:coreProperties>
</file>