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\Documents\Prefeitura\Poços variados\Picada rosa 2\"/>
    </mc:Choice>
  </mc:AlternateContent>
  <xr:revisionPtr revIDLastSave="0" documentId="13_ncr:1_{819A08FF-C0F3-4E52-9C95-3980E33F1D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rçamento projeto C BDI" sheetId="9" r:id="rId1"/>
    <sheet name="Composição 1" sheetId="11" r:id="rId2"/>
    <sheet name="Cronograma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9" l="1"/>
  <c r="J44" i="9" s="1"/>
  <c r="L44" i="9" s="1"/>
  <c r="H45" i="9"/>
  <c r="J45" i="9" s="1"/>
  <c r="L45" i="9" s="1"/>
  <c r="H43" i="9"/>
  <c r="J43" i="9" s="1"/>
  <c r="L43" i="9" s="1"/>
  <c r="G44" i="9"/>
  <c r="I44" i="9" s="1"/>
  <c r="K44" i="9" s="1"/>
  <c r="G45" i="9"/>
  <c r="I45" i="9" s="1"/>
  <c r="K45" i="9" s="1"/>
  <c r="G43" i="9"/>
  <c r="I43" i="9" s="1"/>
  <c r="G48" i="9"/>
  <c r="I48" i="9" s="1"/>
  <c r="K48" i="9" s="1"/>
  <c r="H48" i="9"/>
  <c r="J48" i="9" s="1"/>
  <c r="L48" i="9" s="1"/>
  <c r="G49" i="9"/>
  <c r="I49" i="9" s="1"/>
  <c r="K49" i="9" s="1"/>
  <c r="H49" i="9"/>
  <c r="J49" i="9" s="1"/>
  <c r="L49" i="9" s="1"/>
  <c r="G50" i="9"/>
  <c r="I50" i="9" s="1"/>
  <c r="K50" i="9" s="1"/>
  <c r="H50" i="9"/>
  <c r="J50" i="9" s="1"/>
  <c r="L50" i="9" s="1"/>
  <c r="M49" i="9" l="1"/>
  <c r="M44" i="9"/>
  <c r="M50" i="9"/>
  <c r="M45" i="9"/>
  <c r="I46" i="9"/>
  <c r="K43" i="9"/>
  <c r="L46" i="9"/>
  <c r="J46" i="9"/>
  <c r="M48" i="9"/>
  <c r="I6" i="11"/>
  <c r="H6" i="11"/>
  <c r="I5" i="11"/>
  <c r="H5" i="11"/>
  <c r="I4" i="11"/>
  <c r="H4" i="11"/>
  <c r="I3" i="11"/>
  <c r="H3" i="11"/>
  <c r="M51" i="9" l="1"/>
  <c r="K46" i="9"/>
  <c r="M43" i="9"/>
  <c r="M46" i="9" s="1"/>
  <c r="H7" i="11"/>
  <c r="I7" i="11"/>
  <c r="M18" i="10"/>
  <c r="K18" i="10"/>
  <c r="I18" i="10"/>
  <c r="G18" i="10"/>
  <c r="E18" i="10"/>
  <c r="N14" i="10"/>
  <c r="N15" i="10"/>
  <c r="L14" i="10"/>
  <c r="L15" i="10"/>
  <c r="J14" i="10"/>
  <c r="J15" i="10"/>
  <c r="H14" i="10"/>
  <c r="H15" i="10"/>
  <c r="F14" i="10"/>
  <c r="F15" i="10"/>
  <c r="H61" i="9" l="1"/>
  <c r="J61" i="9" s="1"/>
  <c r="L61" i="9" s="1"/>
  <c r="G61" i="9"/>
  <c r="I61" i="9" s="1"/>
  <c r="K61" i="9" s="1"/>
  <c r="H60" i="9"/>
  <c r="J60" i="9" s="1"/>
  <c r="L60" i="9" s="1"/>
  <c r="G60" i="9"/>
  <c r="I60" i="9" s="1"/>
  <c r="K60" i="9" s="1"/>
  <c r="H59" i="9"/>
  <c r="J59" i="9" s="1"/>
  <c r="L59" i="9" s="1"/>
  <c r="G59" i="9"/>
  <c r="I59" i="9" s="1"/>
  <c r="K59" i="9" s="1"/>
  <c r="H58" i="9"/>
  <c r="J58" i="9" s="1"/>
  <c r="L58" i="9" s="1"/>
  <c r="G58" i="9"/>
  <c r="I58" i="9" s="1"/>
  <c r="K58" i="9" s="1"/>
  <c r="H57" i="9"/>
  <c r="J57" i="9" s="1"/>
  <c r="L57" i="9" s="1"/>
  <c r="G57" i="9"/>
  <c r="I57" i="9" s="1"/>
  <c r="K57" i="9" s="1"/>
  <c r="H56" i="9"/>
  <c r="J56" i="9" s="1"/>
  <c r="L56" i="9" s="1"/>
  <c r="G56" i="9"/>
  <c r="I56" i="9" s="1"/>
  <c r="K56" i="9" s="1"/>
  <c r="H55" i="9"/>
  <c r="J55" i="9" s="1"/>
  <c r="L55" i="9" s="1"/>
  <c r="G55" i="9"/>
  <c r="I55" i="9" s="1"/>
  <c r="K55" i="9" s="1"/>
  <c r="H54" i="9"/>
  <c r="J54" i="9" s="1"/>
  <c r="L54" i="9" s="1"/>
  <c r="G54" i="9"/>
  <c r="I54" i="9" s="1"/>
  <c r="K54" i="9" s="1"/>
  <c r="H53" i="9"/>
  <c r="J53" i="9" s="1"/>
  <c r="L53" i="9" s="1"/>
  <c r="G53" i="9"/>
  <c r="I53" i="9" s="1"/>
  <c r="K53" i="9" s="1"/>
  <c r="M56" i="9" l="1"/>
  <c r="M57" i="9"/>
  <c r="M59" i="9"/>
  <c r="M54" i="9"/>
  <c r="M60" i="9"/>
  <c r="M58" i="9"/>
  <c r="M55" i="9"/>
  <c r="M53" i="9"/>
  <c r="M61" i="9"/>
  <c r="G39" i="9" l="1"/>
  <c r="I39" i="9" s="1"/>
  <c r="K39" i="9" s="1"/>
  <c r="H39" i="9"/>
  <c r="J39" i="9" s="1"/>
  <c r="L39" i="9" s="1"/>
  <c r="H29" i="9"/>
  <c r="J29" i="9" s="1"/>
  <c r="L29" i="9" s="1"/>
  <c r="G29" i="9"/>
  <c r="I29" i="9" s="1"/>
  <c r="K29" i="9" s="1"/>
  <c r="H28" i="9"/>
  <c r="J28" i="9" s="1"/>
  <c r="L28" i="9" s="1"/>
  <c r="G28" i="9"/>
  <c r="I28" i="9" s="1"/>
  <c r="K28" i="9" s="1"/>
  <c r="H27" i="9"/>
  <c r="J27" i="9" s="1"/>
  <c r="L27" i="9" s="1"/>
  <c r="G27" i="9"/>
  <c r="I27" i="9" s="1"/>
  <c r="K27" i="9" s="1"/>
  <c r="H26" i="9"/>
  <c r="J26" i="9" s="1"/>
  <c r="G26" i="9"/>
  <c r="I26" i="9" s="1"/>
  <c r="M39" i="9" l="1"/>
  <c r="L26" i="9"/>
  <c r="L30" i="9" s="1"/>
  <c r="J30" i="9"/>
  <c r="I30" i="9"/>
  <c r="K26" i="9"/>
  <c r="M29" i="9"/>
  <c r="M28" i="9"/>
  <c r="M27" i="9"/>
  <c r="G19" i="9"/>
  <c r="I19" i="9" s="1"/>
  <c r="K19" i="9" s="1"/>
  <c r="H19" i="9"/>
  <c r="J19" i="9" s="1"/>
  <c r="L19" i="9" s="1"/>
  <c r="G20" i="9"/>
  <c r="I20" i="9" s="1"/>
  <c r="K20" i="9" s="1"/>
  <c r="H20" i="9"/>
  <c r="J20" i="9" s="1"/>
  <c r="L20" i="9" s="1"/>
  <c r="G21" i="9"/>
  <c r="I21" i="9" s="1"/>
  <c r="K21" i="9" s="1"/>
  <c r="H21" i="9"/>
  <c r="J21" i="9" s="1"/>
  <c r="L21" i="9" s="1"/>
  <c r="G22" i="9"/>
  <c r="I22" i="9" s="1"/>
  <c r="K22" i="9" s="1"/>
  <c r="H22" i="9"/>
  <c r="J22" i="9" s="1"/>
  <c r="L22" i="9" s="1"/>
  <c r="G23" i="9"/>
  <c r="I23" i="9" s="1"/>
  <c r="K23" i="9" s="1"/>
  <c r="H23" i="9"/>
  <c r="J23" i="9" s="1"/>
  <c r="L23" i="9" s="1"/>
  <c r="H18" i="9"/>
  <c r="J18" i="9" s="1"/>
  <c r="L18" i="9" s="1"/>
  <c r="G18" i="9"/>
  <c r="I18" i="9" s="1"/>
  <c r="K18" i="9" s="1"/>
  <c r="H17" i="9"/>
  <c r="J17" i="9" s="1"/>
  <c r="G17" i="9"/>
  <c r="I17" i="9" s="1"/>
  <c r="M19" i="9" l="1"/>
  <c r="L17" i="9"/>
  <c r="L24" i="9" s="1"/>
  <c r="J24" i="9"/>
  <c r="I24" i="9"/>
  <c r="K17" i="9"/>
  <c r="K24" i="9" s="1"/>
  <c r="M18" i="9"/>
  <c r="M26" i="9"/>
  <c r="M30" i="9" s="1"/>
  <c r="K30" i="9"/>
  <c r="M20" i="9"/>
  <c r="M23" i="9"/>
  <c r="M21" i="9"/>
  <c r="M22" i="9"/>
  <c r="M17" i="9" l="1"/>
  <c r="M24" i="9" s="1"/>
  <c r="C18" i="10"/>
  <c r="N16" i="10"/>
  <c r="L16" i="10"/>
  <c r="J16" i="10"/>
  <c r="H16" i="10"/>
  <c r="F16" i="10"/>
  <c r="N13" i="10"/>
  <c r="L13" i="10"/>
  <c r="J13" i="10"/>
  <c r="H13" i="10"/>
  <c r="F13" i="10"/>
  <c r="N12" i="10"/>
  <c r="L12" i="10"/>
  <c r="J12" i="10"/>
  <c r="H12" i="10"/>
  <c r="F12" i="10"/>
  <c r="N11" i="10"/>
  <c r="L11" i="10"/>
  <c r="J11" i="10"/>
  <c r="H11" i="10"/>
  <c r="F11" i="10"/>
  <c r="D11" i="10" l="1"/>
  <c r="D15" i="10"/>
  <c r="D14" i="10"/>
  <c r="D12" i="10"/>
  <c r="D13" i="10"/>
  <c r="D16" i="10"/>
  <c r="F18" i="10"/>
  <c r="F19" i="10" s="1"/>
  <c r="J18" i="10"/>
  <c r="G19" i="10"/>
  <c r="L18" i="10"/>
  <c r="I19" i="10"/>
  <c r="H18" i="10"/>
  <c r="N18" i="10"/>
  <c r="E19" i="10"/>
  <c r="K19" i="10"/>
  <c r="M19" i="10" s="1"/>
  <c r="D18" i="10" l="1"/>
  <c r="H19" i="10"/>
  <c r="J19" i="10"/>
  <c r="L19" i="10" s="1"/>
  <c r="N19" i="10" s="1"/>
  <c r="G62" i="9" l="1"/>
  <c r="I62" i="9" s="1"/>
  <c r="K62" i="9" s="1"/>
  <c r="H62" i="9"/>
  <c r="J62" i="9" s="1"/>
  <c r="L62" i="9" s="1"/>
  <c r="G63" i="9"/>
  <c r="I63" i="9" s="1"/>
  <c r="H63" i="9"/>
  <c r="J63" i="9" s="1"/>
  <c r="H40" i="9"/>
  <c r="J40" i="9" s="1"/>
  <c r="L40" i="9" s="1"/>
  <c r="G40" i="9"/>
  <c r="I40" i="9" s="1"/>
  <c r="K40" i="9" s="1"/>
  <c r="H38" i="9"/>
  <c r="J38" i="9" s="1"/>
  <c r="L38" i="9" s="1"/>
  <c r="G38" i="9"/>
  <c r="I38" i="9" s="1"/>
  <c r="K38" i="9" s="1"/>
  <c r="H37" i="9"/>
  <c r="J37" i="9" s="1"/>
  <c r="L37" i="9" s="1"/>
  <c r="G37" i="9"/>
  <c r="I37" i="9" s="1"/>
  <c r="K37" i="9" s="1"/>
  <c r="H36" i="9"/>
  <c r="J36" i="9" s="1"/>
  <c r="L36" i="9" s="1"/>
  <c r="G36" i="9"/>
  <c r="I36" i="9" s="1"/>
  <c r="K36" i="9" s="1"/>
  <c r="H35" i="9"/>
  <c r="J35" i="9" s="1"/>
  <c r="L35" i="9" s="1"/>
  <c r="G35" i="9"/>
  <c r="I35" i="9" s="1"/>
  <c r="K35" i="9" s="1"/>
  <c r="H34" i="9"/>
  <c r="J34" i="9" s="1"/>
  <c r="L34" i="9" s="1"/>
  <c r="G34" i="9"/>
  <c r="I34" i="9" s="1"/>
  <c r="K34" i="9" s="1"/>
  <c r="H33" i="9"/>
  <c r="J33" i="9" s="1"/>
  <c r="L33" i="9" s="1"/>
  <c r="G33" i="9"/>
  <c r="I33" i="9" s="1"/>
  <c r="K33" i="9" s="1"/>
  <c r="H32" i="9"/>
  <c r="J32" i="9" s="1"/>
  <c r="G32" i="9"/>
  <c r="I32" i="9" s="1"/>
  <c r="K32" i="9" s="1"/>
  <c r="L63" i="9" l="1"/>
  <c r="L64" i="9" s="1"/>
  <c r="J64" i="9"/>
  <c r="K63" i="9"/>
  <c r="K64" i="9" s="1"/>
  <c r="I64" i="9"/>
  <c r="M62" i="9"/>
  <c r="M37" i="9"/>
  <c r="M36" i="9"/>
  <c r="M40" i="9"/>
  <c r="M35" i="9"/>
  <c r="M33" i="9"/>
  <c r="K41" i="9"/>
  <c r="I41" i="9"/>
  <c r="J41" i="9"/>
  <c r="M34" i="9"/>
  <c r="M38" i="9"/>
  <c r="L32" i="9"/>
  <c r="H14" i="9"/>
  <c r="J14" i="9" s="1"/>
  <c r="G14" i="9"/>
  <c r="I14" i="9" s="1"/>
  <c r="H13" i="9"/>
  <c r="J13" i="9" s="1"/>
  <c r="G13" i="9"/>
  <c r="I13" i="9" s="1"/>
  <c r="H11" i="9"/>
  <c r="J11" i="9" s="1"/>
  <c r="G11" i="9"/>
  <c r="I11" i="9" s="1"/>
  <c r="M63" i="9" l="1"/>
  <c r="M64" i="9" s="1"/>
  <c r="M14" i="9"/>
  <c r="L41" i="9"/>
  <c r="M32" i="9"/>
  <c r="M41" i="9" s="1"/>
  <c r="I51" i="9"/>
  <c r="I65" i="9" s="1"/>
  <c r="L51" i="9"/>
  <c r="K51" i="9"/>
  <c r="K65" i="9" s="1"/>
  <c r="J15" i="9"/>
  <c r="J51" i="9"/>
  <c r="J65" i="9" s="1"/>
  <c r="M13" i="9"/>
  <c r="M11" i="9"/>
  <c r="I15" i="9"/>
  <c r="L65" i="9" l="1"/>
  <c r="M65" i="9"/>
  <c r="M15" i="9"/>
</calcChain>
</file>

<file path=xl/sharedStrings.xml><?xml version="1.0" encoding="utf-8"?>
<sst xmlns="http://schemas.openxmlformats.org/spreadsheetml/2006/main" count="254" uniqueCount="157">
  <si>
    <t>ITEM</t>
  </si>
  <si>
    <t>DESCRIÇÃO SERVIÇO</t>
  </si>
  <si>
    <t>UNID.</t>
  </si>
  <si>
    <t>1.0</t>
  </si>
  <si>
    <t>m³</t>
  </si>
  <si>
    <t>1.2</t>
  </si>
  <si>
    <t>SUB TOTAL</t>
  </si>
  <si>
    <t>2.1</t>
  </si>
  <si>
    <t>QUANT.</t>
  </si>
  <si>
    <t>CUSTO</t>
  </si>
  <si>
    <t>UNITÁRIO</t>
  </si>
  <si>
    <t>UNIT.</t>
  </si>
  <si>
    <t>MÃO OBRA</t>
  </si>
  <si>
    <t>MATER.</t>
  </si>
  <si>
    <t>PLANILHA DE ORÇAMENTO</t>
  </si>
  <si>
    <t>m</t>
  </si>
  <si>
    <t>un</t>
  </si>
  <si>
    <t>pç</t>
  </si>
  <si>
    <t>CÓDIGO</t>
  </si>
  <si>
    <t>SINAPI</t>
  </si>
  <si>
    <t>SERVIÇOS INICIAIS - MOVIMENTAÇÃO DE TERRA</t>
  </si>
  <si>
    <t>m²</t>
  </si>
  <si>
    <t>3.1</t>
  </si>
  <si>
    <t>TUBULAÇÃO - DISTRIBUIÇÃO</t>
  </si>
  <si>
    <t>5.1</t>
  </si>
  <si>
    <t>5.2</t>
  </si>
  <si>
    <t>5.3</t>
  </si>
  <si>
    <t xml:space="preserve">    TOTAL GERAL R$</t>
  </si>
  <si>
    <t>Mercado</t>
  </si>
  <si>
    <t>4.2</t>
  </si>
  <si>
    <t>4.3</t>
  </si>
  <si>
    <t>PLACA DE OBRA (PARA CONST. CIVIL)  EM CHAPA GALVANIZADA (2,0x1,25m = 2,50m²)</t>
  </si>
  <si>
    <t>REATERRO MECANIZADO DE VALA COM RETROESCAVADEIRA (CAPACIDADE DA CAÇAMBA DA RETRO: 0,26 M³ / POTÊNCIA: 88 HP), LARGURA DE 0,8 A 1,5 M, PROFUNDIDADE ATÉ 1,5 M, COM SOLO DE 1ª CATEGORIA   (12.835mx0,5mx1,00m = 6.417,50 m³).</t>
  </si>
  <si>
    <t>ESCAVAÇÃO MECANIZADA DE VALA COM PROF. ATÉ 1,5 M, COM RETROESCAVADEIRA (0,26 M3/88 HP), LARG. MENOR QUE 0,8 M, EM SOLO DE 1A CATEGORIA  (12.835mx0,5mx1,00m = 6.417,50 m³).</t>
  </si>
  <si>
    <t>1.1</t>
  </si>
  <si>
    <t>1.3</t>
  </si>
  <si>
    <t>3.2</t>
  </si>
  <si>
    <t>4.1</t>
  </si>
  <si>
    <t>COMPOSIÇÃO</t>
  </si>
  <si>
    <t>DESCRIÇÃO</t>
  </si>
  <si>
    <t>UNIDADE</t>
  </si>
  <si>
    <t>COEFIC.</t>
  </si>
  <si>
    <t>DESONERADO</t>
  </si>
  <si>
    <t>NÃO DESONERADO</t>
  </si>
  <si>
    <t>TOTAL DESON.</t>
  </si>
  <si>
    <t>TOTAL NÃO DESON.</t>
  </si>
  <si>
    <t>TOTAL</t>
  </si>
  <si>
    <t>CUSTO TOTAL C/BDI</t>
  </si>
  <si>
    <t>TOTAL C/ BDI</t>
  </si>
  <si>
    <t>BDI:</t>
  </si>
  <si>
    <t>INSTALAÇÃO DE POÇO</t>
  </si>
  <si>
    <t>TAMPÃO PARA POÇO</t>
  </si>
  <si>
    <t>TUBO SAÍDA COMPLETO PARA CABO</t>
  </si>
  <si>
    <t>SERVIÇO INSTALAÇÃO</t>
  </si>
  <si>
    <t>ASSENTAMENTO DE TUBO DE PEAD PARA REDE DE ÁGUA</t>
  </si>
  <si>
    <t>RESERVAÇÃO</t>
  </si>
  <si>
    <t>BASE ALVENARIA 2.50 X 2.50 X 0,15 m³</t>
  </si>
  <si>
    <t>6.1</t>
  </si>
  <si>
    <t>6.3</t>
  </si>
  <si>
    <t xml:space="preserve">CABO FLEXIVEL PVC 750 V, 3 CONDUTORES DE 6,0 MM2     </t>
  </si>
  <si>
    <t>CRONOGRAMA FÍSICO - FINANCEIRO</t>
  </si>
  <si>
    <t>Item.</t>
  </si>
  <si>
    <t>Discriminação</t>
  </si>
  <si>
    <t>Valor R$</t>
  </si>
  <si>
    <t>Peso</t>
  </si>
  <si>
    <t>Mês  01</t>
  </si>
  <si>
    <t>Mês  02</t>
  </si>
  <si>
    <t>Mês  03</t>
  </si>
  <si>
    <t>Mês  04</t>
  </si>
  <si>
    <t>Mês  05</t>
  </si>
  <si>
    <t>Valor</t>
  </si>
  <si>
    <t>%</t>
  </si>
  <si>
    <t>2.0</t>
  </si>
  <si>
    <t>3.0</t>
  </si>
  <si>
    <t>4.0</t>
  </si>
  <si>
    <t>5.0</t>
  </si>
  <si>
    <t>6.0</t>
  </si>
  <si>
    <t>TOTAL R$</t>
  </si>
  <si>
    <t xml:space="preserve"> Acumulado</t>
  </si>
  <si>
    <t>PERFURAÇÃO</t>
  </si>
  <si>
    <t>PERFURAÇÃO EM 10"</t>
  </si>
  <si>
    <t>MOBILIZAÇÃO E INSTALAÇÃO EQUIPAMENTOS</t>
  </si>
  <si>
    <t>PERFURAÇÃO EM 6" (12-100M)</t>
  </si>
  <si>
    <t>PERFURAÇÃO EM 6" (100-150M)</t>
  </si>
  <si>
    <t>REVESTIMENTO 6"</t>
  </si>
  <si>
    <t>CONCRETAGEM E VEDAÇÃO SANITÁRIA</t>
  </si>
  <si>
    <t>TESTE DE VAZÃO / ANÁLISE</t>
  </si>
  <si>
    <t>ANUÊNCIA PRÉVIA DE PERFURAÇÃO</t>
  </si>
  <si>
    <t>TESTE DE VAZÃO CONFORME NORMAS</t>
  </si>
  <si>
    <t>ANÁLISE ÁGUA FISICO E BACTERIOLOGICO CONFORME DRH</t>
  </si>
  <si>
    <t>PROCESSO DE OUTORGA DE USO</t>
  </si>
  <si>
    <t>MOTOBOMBA SUBMERSA 3,0CV 220V monof. AMT: 150M  Vazão: 3.000L</t>
  </si>
  <si>
    <t>PAINEL COMANDO COMPLETO 3,0CV 220V</t>
  </si>
  <si>
    <t>CONJUNTO HIDRÔMETRO MJ 1 1/2" COM  TUBO DE NIVEL</t>
  </si>
  <si>
    <t>TUBO PEAD 40 MM PN 10</t>
  </si>
  <si>
    <t>UNIÃO PEAD 40 MM</t>
  </si>
  <si>
    <t>RESERVATÓRIO FIBRA CAPACIDADE 5.000L</t>
  </si>
  <si>
    <t xml:space="preserve">ADAPTADOR PVC SOLDAVEL 40 MM X 1  1/4", PARA CAIXA D' AGUA  </t>
  </si>
  <si>
    <t xml:space="preserve">CURVA DE PVC 90 GRAUS, SOLDAVEL, 40 MM, PARA AGUA FRIA PREDIAL </t>
  </si>
  <si>
    <t xml:space="preserve">JOELHO PVC, SOLDAVEL, 90 GRAUS, 40 MM, PARA AGUA FRIA PREDIAL </t>
  </si>
  <si>
    <t xml:space="preserve">ADAPTADOR PVC SOLDAVEL CURTO COM BOLSA E ROSCA, 40 MM X 1 1/4", PARA AGUA FRIA  </t>
  </si>
  <si>
    <t xml:space="preserve">REGISTRO DE ESFERA, PVC, COM VOLANTE, VS, SOLDAVEL, DN 40 MM    </t>
  </si>
  <si>
    <t xml:space="preserve">LUVA SOLDAVEL COM ROSCA, PVC, 40 MM X 1 1/4", PARA AGUA FRIA PREDIAL  </t>
  </si>
  <si>
    <t>TUBO PVC, SOLDAVEL, DN 40 MM, AGUA FRIA</t>
  </si>
  <si>
    <t>ADAPTADOR MACHO PEAD 40 X 1 1/4"</t>
  </si>
  <si>
    <t xml:space="preserve">PERFURAÇÃO </t>
  </si>
  <si>
    <t>INSTALADOR DE TUBULAÇÕES (TUBOS E EQUIPAMENTOS)</t>
  </si>
  <si>
    <t>CONCRETO USINADO NÃO BOMBEAVEL, CLASSE DE RESISTENCIA C25, COM BRITA 1, SLUMP = 130 +/- 20 MM</t>
  </si>
  <si>
    <t>FABRICAÇÃO DE FÔRMA PARA LAJES, EM MADEIRA SERRADA, E=25 MM.</t>
  </si>
  <si>
    <t>ARMAÇÃO DE LAJE DE UMA ESTRUTURA CONVENCIONAL DE CONCRETO ARMADO UTILIZANDO AÇO CA-50 DE 10,0 MM</t>
  </si>
  <si>
    <t>kg</t>
  </si>
  <si>
    <t>PEDREIRO</t>
  </si>
  <si>
    <t>h</t>
  </si>
  <si>
    <t>OBJETO DA PROPOSTA: PERFURAÇÃO E INSTALAÇÃO POÇO ARTESIANO / REDE ADUÇÃO E RESERVAÇÃO</t>
  </si>
  <si>
    <t>TUBO SAÍDA COMPLETO PARA POÇO</t>
  </si>
  <si>
    <t>2.2</t>
  </si>
  <si>
    <t>2.3</t>
  </si>
  <si>
    <t>2.4</t>
  </si>
  <si>
    <t>3.3</t>
  </si>
  <si>
    <t>3.4</t>
  </si>
  <si>
    <t>6.5</t>
  </si>
  <si>
    <t>TUBULAÇÃO - ADUÇÃO</t>
  </si>
  <si>
    <t>pc</t>
  </si>
  <si>
    <t>Resp. Técnico:</t>
  </si>
  <si>
    <t>Nome:</t>
  </si>
  <si>
    <t>CREA:</t>
  </si>
  <si>
    <t>Augusto Ross</t>
  </si>
  <si>
    <t>RS 236486</t>
  </si>
  <si>
    <t>____________________________________________</t>
  </si>
  <si>
    <t>1.4</t>
  </si>
  <si>
    <t>1.5</t>
  </si>
  <si>
    <t>1.6</t>
  </si>
  <si>
    <t>1.7</t>
  </si>
  <si>
    <t>3.5</t>
  </si>
  <si>
    <t>3.6</t>
  </si>
  <si>
    <t>3.7</t>
  </si>
  <si>
    <t>3.8</t>
  </si>
  <si>
    <t>3.9</t>
  </si>
  <si>
    <t>6.2</t>
  </si>
  <si>
    <t>6.4</t>
  </si>
  <si>
    <t>6.6</t>
  </si>
  <si>
    <t>6.7</t>
  </si>
  <si>
    <t>6.8</t>
  </si>
  <si>
    <t>6.9</t>
  </si>
  <si>
    <t>6.10</t>
  </si>
  <si>
    <t>6.11</t>
  </si>
  <si>
    <t>TUBO PEAD 32 MM PN 10</t>
  </si>
  <si>
    <t>UNIÃO PEAD 32 MM</t>
  </si>
  <si>
    <t>TUBO EDUTOR GEOMECÂNICO 1 1/2"</t>
  </si>
  <si>
    <t xml:space="preserve">LUVA ROSCÁVEL GEOMECÂNICA DE 1 1/2"       </t>
  </si>
  <si>
    <t>DATA  05/2022- TABELA SINAPI SEM DESONERAÇÃO</t>
  </si>
  <si>
    <t>Fontoura Xavier/RS, julho de 2022.</t>
  </si>
  <si>
    <t>OBRA: LOCALIDADE PICADA ROSA</t>
  </si>
  <si>
    <t>OBJETO DA PROPOSTA: PERFURAÇÃO E INSTALAÇÃO POÇO / REDE DE ADUÇÃO E DISTRIBUIÇÃO</t>
  </si>
  <si>
    <t>OBRA: LINHA DA PICADA ROSA - FONTOURA XAVIER/RS</t>
  </si>
  <si>
    <t>Composição 1 - Base de Concreto</t>
  </si>
  <si>
    <t>Comp.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</si>
</sst>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5" fillId="0" borderId="0"/>
    <xf numFmtId="0" fontId="23" fillId="6" borderId="33" applyNumberFormat="0" applyAlignment="0" applyProtection="0"/>
    <xf numFmtId="0" fontId="1" fillId="7" borderId="0" applyNumberFormat="0" applyBorder="0" applyAlignment="0" applyProtection="0"/>
  </cellStyleXfs>
  <cellXfs count="215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2" fontId="0" fillId="0" borderId="0" xfId="0" applyNumberFormat="1"/>
    <xf numFmtId="0" fontId="4" fillId="0" borderId="1" xfId="0" applyFont="1" applyFill="1" applyBorder="1"/>
    <xf numFmtId="0" fontId="10" fillId="0" borderId="0" xfId="0" applyFont="1" applyBorder="1"/>
    <xf numFmtId="43" fontId="0" fillId="0" borderId="0" xfId="0" applyNumberFormat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164" fontId="6" fillId="0" borderId="1" xfId="1" applyNumberFormat="1" applyFont="1" applyBorder="1"/>
    <xf numFmtId="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164" fontId="15" fillId="0" borderId="1" xfId="1" applyNumberFormat="1" applyFont="1" applyBorder="1"/>
    <xf numFmtId="164" fontId="8" fillId="4" borderId="1" xfId="1" applyNumberFormat="1" applyFont="1" applyFill="1" applyBorder="1"/>
    <xf numFmtId="164" fontId="8" fillId="4" borderId="6" xfId="1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/>
    <xf numFmtId="164" fontId="8" fillId="3" borderId="1" xfId="1" applyNumberFormat="1" applyFont="1" applyFill="1" applyBorder="1"/>
    <xf numFmtId="164" fontId="8" fillId="3" borderId="6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164" fontId="9" fillId="4" borderId="1" xfId="1" applyNumberFormat="1" applyFont="1" applyFill="1" applyBorder="1"/>
    <xf numFmtId="164" fontId="9" fillId="4" borderId="6" xfId="1" applyNumberFormat="1" applyFont="1" applyFill="1" applyBorder="1"/>
    <xf numFmtId="164" fontId="9" fillId="4" borderId="8" xfId="1" applyNumberFormat="1" applyFont="1" applyFill="1" applyBorder="1"/>
    <xf numFmtId="164" fontId="9" fillId="4" borderId="9" xfId="1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0" fontId="0" fillId="0" borderId="0" xfId="0" applyFill="1"/>
    <xf numFmtId="2" fontId="0" fillId="0" borderId="0" xfId="0" applyNumberFormat="1" applyFill="1"/>
    <xf numFmtId="4" fontId="4" fillId="0" borderId="1" xfId="0" applyNumberFormat="1" applyFont="1" applyFill="1" applyBorder="1"/>
    <xf numFmtId="164" fontId="6" fillId="0" borderId="1" xfId="1" applyNumberFormat="1" applyFont="1" applyFill="1" applyBorder="1"/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164" fontId="6" fillId="0" borderId="1" xfId="1" applyNumberFormat="1" applyFont="1" applyBorder="1" applyAlignment="1">
      <alignment vertical="center"/>
    </xf>
    <xf numFmtId="0" fontId="8" fillId="3" borderId="1" xfId="0" applyFont="1" applyFill="1" applyBorder="1" applyAlignment="1"/>
    <xf numFmtId="164" fontId="8" fillId="3" borderId="1" xfId="0" applyNumberFormat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164" fontId="8" fillId="3" borderId="6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/>
    </xf>
    <xf numFmtId="164" fontId="6" fillId="0" borderId="20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vertical="center"/>
    </xf>
    <xf numFmtId="164" fontId="6" fillId="0" borderId="20" xfId="1" applyNumberFormat="1" applyFont="1" applyBorder="1"/>
    <xf numFmtId="164" fontId="9" fillId="4" borderId="20" xfId="1" applyNumberFormat="1" applyFont="1" applyFill="1" applyBorder="1"/>
    <xf numFmtId="164" fontId="8" fillId="3" borderId="20" xfId="1" applyNumberFormat="1" applyFont="1" applyFill="1" applyBorder="1"/>
    <xf numFmtId="164" fontId="8" fillId="3" borderId="20" xfId="0" applyNumberFormat="1" applyFont="1" applyFill="1" applyBorder="1"/>
    <xf numFmtId="0" fontId="8" fillId="0" borderId="11" xfId="0" applyFont="1" applyBorder="1" applyAlignment="1">
      <alignment horizontal="center"/>
    </xf>
    <xf numFmtId="164" fontId="6" fillId="2" borderId="1" xfId="1" applyNumberFormat="1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4" fontId="0" fillId="0" borderId="0" xfId="0" applyNumberFormat="1" applyFill="1"/>
    <xf numFmtId="4" fontId="11" fillId="0" borderId="0" xfId="0" applyNumberFormat="1" applyFont="1" applyFill="1"/>
    <xf numFmtId="4" fontId="2" fillId="0" borderId="0" xfId="0" applyNumberFormat="1" applyFont="1" applyFill="1"/>
    <xf numFmtId="43" fontId="19" fillId="0" borderId="1" xfId="1" applyNumberFormat="1" applyFont="1" applyFill="1" applyBorder="1"/>
    <xf numFmtId="43" fontId="20" fillId="0" borderId="1" xfId="1" applyNumberFormat="1" applyFont="1" applyFill="1" applyBorder="1" applyAlignment="1">
      <alignment horizontal="center"/>
    </xf>
    <xf numFmtId="43" fontId="20" fillId="0" borderId="20" xfId="1" applyNumberFormat="1" applyFont="1" applyFill="1" applyBorder="1" applyAlignment="1">
      <alignment horizontal="center"/>
    </xf>
    <xf numFmtId="43" fontId="6" fillId="0" borderId="1" xfId="1" applyNumberFormat="1" applyFont="1" applyFill="1" applyBorder="1"/>
    <xf numFmtId="0" fontId="21" fillId="0" borderId="1" xfId="0" applyFont="1" applyFill="1" applyBorder="1"/>
    <xf numFmtId="43" fontId="6" fillId="0" borderId="20" xfId="1" applyNumberFormat="1" applyFont="1" applyFill="1" applyBorder="1"/>
    <xf numFmtId="164" fontId="6" fillId="0" borderId="1" xfId="1" applyFont="1" applyFill="1" applyBorder="1"/>
    <xf numFmtId="4" fontId="0" fillId="0" borderId="1" xfId="0" applyNumberFormat="1" applyFill="1" applyBorder="1"/>
    <xf numFmtId="0" fontId="2" fillId="0" borderId="1" xfId="0" applyFont="1" applyFill="1" applyBorder="1"/>
    <xf numFmtId="43" fontId="4" fillId="0" borderId="1" xfId="1" applyNumberFormat="1" applyFont="1" applyFill="1" applyBorder="1"/>
    <xf numFmtId="0" fontId="4" fillId="0" borderId="0" xfId="0" applyFont="1" applyFill="1" applyBorder="1"/>
    <xf numFmtId="164" fontId="6" fillId="0" borderId="1" xfId="0" applyNumberFormat="1" applyFont="1" applyFill="1" applyBorder="1"/>
    <xf numFmtId="164" fontId="6" fillId="0" borderId="20" xfId="0" applyNumberFormat="1" applyFont="1" applyFill="1" applyBorder="1"/>
    <xf numFmtId="2" fontId="0" fillId="0" borderId="1" xfId="0" applyNumberFormat="1" applyBorder="1"/>
    <xf numFmtId="0" fontId="4" fillId="2" borderId="1" xfId="0" applyFont="1" applyFill="1" applyBorder="1" applyAlignment="1">
      <alignment horizontal="left"/>
    </xf>
    <xf numFmtId="4" fontId="0" fillId="0" borderId="20" xfId="0" applyNumberFormat="1" applyFill="1" applyBorder="1"/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1" fillId="7" borderId="1" xfId="5" applyBorder="1"/>
    <xf numFmtId="0" fontId="1" fillId="7" borderId="1" xfId="5" applyBorder="1" applyAlignment="1">
      <alignment horizontal="center"/>
    </xf>
    <xf numFmtId="4" fontId="1" fillId="7" borderId="1" xfId="5" applyNumberFormat="1" applyBorder="1"/>
    <xf numFmtId="164" fontId="1" fillId="7" borderId="1" xfId="5" applyNumberFormat="1" applyBorder="1"/>
    <xf numFmtId="164" fontId="1" fillId="7" borderId="20" xfId="5" applyNumberFormat="1" applyBorder="1"/>
    <xf numFmtId="164" fontId="1" fillId="7" borderId="6" xfId="5" applyNumberFormat="1" applyBorder="1"/>
    <xf numFmtId="0" fontId="17" fillId="7" borderId="1" xfId="5" applyFont="1" applyBorder="1" applyAlignment="1">
      <alignment horizontal="center"/>
    </xf>
    <xf numFmtId="0" fontId="0" fillId="0" borderId="1" xfId="0" applyBorder="1"/>
    <xf numFmtId="0" fontId="17" fillId="7" borderId="5" xfId="5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vertical="center"/>
    </xf>
    <xf numFmtId="0" fontId="13" fillId="0" borderId="0" xfId="0" applyFont="1" applyAlignmen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Fill="1" applyBorder="1"/>
    <xf numFmtId="43" fontId="20" fillId="0" borderId="6" xfId="1" applyNumberFormat="1" applyFont="1" applyFill="1" applyBorder="1" applyAlignment="1">
      <alignment horizontal="center"/>
    </xf>
    <xf numFmtId="43" fontId="6" fillId="0" borderId="6" xfId="1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0" fillId="0" borderId="6" xfId="0" applyNumberFormat="1" applyBorder="1"/>
    <xf numFmtId="164" fontId="8" fillId="0" borderId="8" xfId="0" applyNumberFormat="1" applyFont="1" applyFill="1" applyBorder="1"/>
    <xf numFmtId="43" fontId="6" fillId="0" borderId="8" xfId="1" applyNumberFormat="1" applyFont="1" applyFill="1" applyBorder="1"/>
    <xf numFmtId="43" fontId="6" fillId="0" borderId="39" xfId="1" applyNumberFormat="1" applyFont="1" applyFill="1" applyBorder="1"/>
    <xf numFmtId="43" fontId="6" fillId="0" borderId="40" xfId="1" applyNumberFormat="1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64" fontId="23" fillId="6" borderId="33" xfId="4" applyNumberFormat="1" applyBorder="1"/>
    <xf numFmtId="43" fontId="23" fillId="6" borderId="44" xfId="4" applyNumberFormat="1" applyBorder="1"/>
    <xf numFmtId="43" fontId="23" fillId="6" borderId="45" xfId="4" applyNumberFormat="1" applyBorder="1"/>
    <xf numFmtId="0" fontId="13" fillId="0" borderId="0" xfId="0" applyFont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0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10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8" fillId="4" borderId="7" xfId="0" applyNumberFormat="1" applyFont="1" applyFill="1" applyBorder="1" applyAlignment="1">
      <alignment horizontal="right"/>
    </xf>
    <xf numFmtId="49" fontId="8" fillId="4" borderId="8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/>
    </xf>
    <xf numFmtId="0" fontId="22" fillId="0" borderId="8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</cellXfs>
  <cellStyles count="6">
    <cellStyle name="40% - Ênfase1" xfId="5" builtinId="31"/>
    <cellStyle name="Normal" xfId="0" builtinId="0"/>
    <cellStyle name="Normal 2" xfId="2" xr:uid="{00000000-0005-0000-0000-000001000000}"/>
    <cellStyle name="Normal 3" xfId="3" xr:uid="{00000000-0005-0000-0000-000002000000}"/>
    <cellStyle name="Saída" xfId="4" builtinId="21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R74"/>
  <sheetViews>
    <sheetView tabSelected="1" zoomScale="83" zoomScaleNormal="83" workbookViewId="0">
      <selection activeCell="F41" sqref="F41"/>
    </sheetView>
  </sheetViews>
  <sheetFormatPr defaultRowHeight="14.4" x14ac:dyDescent="0.3"/>
  <cols>
    <col min="1" max="1" width="5.44140625" customWidth="1"/>
    <col min="2" max="2" width="81" customWidth="1"/>
    <col min="3" max="3" width="10" customWidth="1"/>
    <col min="4" max="4" width="5.88671875" bestFit="1" customWidth="1"/>
    <col min="6" max="6" width="9.109375" style="78" customWidth="1"/>
    <col min="7" max="7" width="11.33203125" customWidth="1"/>
    <col min="8" max="8" width="10.109375" customWidth="1"/>
    <col min="9" max="9" width="14.33203125" customWidth="1"/>
    <col min="10" max="10" width="13.33203125" customWidth="1"/>
    <col min="11" max="11" width="13.109375" customWidth="1"/>
    <col min="12" max="12" width="13.33203125" customWidth="1"/>
    <col min="13" max="13" width="15.44140625" customWidth="1"/>
    <col min="14" max="14" width="10.33203125" bestFit="1" customWidth="1"/>
  </cols>
  <sheetData>
    <row r="1" spans="1:15" ht="15" thickBot="1" x14ac:dyDescent="0.3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5" x14ac:dyDescent="0.3">
      <c r="A2" s="151" t="s">
        <v>14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3"/>
      <c r="M2" s="154"/>
      <c r="N2" s="4"/>
    </row>
    <row r="3" spans="1:15" x14ac:dyDescent="0.3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157"/>
      <c r="M3" s="158"/>
    </row>
    <row r="4" spans="1:15" ht="15" customHeight="1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7"/>
      <c r="L4" s="157"/>
      <c r="M4" s="158"/>
    </row>
    <row r="5" spans="1:15" ht="15" customHeight="1" x14ac:dyDescent="0.3">
      <c r="A5" s="155"/>
      <c r="B5" s="156"/>
      <c r="C5" s="156"/>
      <c r="D5" s="156"/>
      <c r="E5" s="156"/>
      <c r="F5" s="156"/>
      <c r="G5" s="156"/>
      <c r="H5" s="156"/>
      <c r="I5" s="159"/>
      <c r="J5" s="159"/>
      <c r="K5" s="160"/>
      <c r="L5" s="160"/>
      <c r="M5" s="161"/>
    </row>
    <row r="6" spans="1:15" ht="19.5" customHeight="1" x14ac:dyDescent="0.3">
      <c r="A6" s="162" t="s">
        <v>113</v>
      </c>
      <c r="B6" s="163"/>
      <c r="C6" s="163"/>
      <c r="D6" s="163"/>
      <c r="E6" s="163"/>
      <c r="F6" s="163"/>
      <c r="G6" s="163"/>
      <c r="H6" s="163"/>
      <c r="I6" s="164" t="s">
        <v>49</v>
      </c>
      <c r="J6" s="165"/>
      <c r="K6" s="166">
        <v>0.20849999999999999</v>
      </c>
      <c r="L6" s="167"/>
      <c r="M6" s="73"/>
    </row>
    <row r="7" spans="1:15" ht="18.75" customHeight="1" x14ac:dyDescent="0.3">
      <c r="A7" s="162" t="s">
        <v>154</v>
      </c>
      <c r="B7" s="163"/>
      <c r="C7" s="163"/>
      <c r="D7" s="163"/>
      <c r="E7" s="163"/>
      <c r="F7" s="163"/>
      <c r="G7" s="163"/>
      <c r="H7" s="163"/>
      <c r="I7" s="168"/>
      <c r="J7" s="163"/>
      <c r="K7" s="169"/>
      <c r="L7" s="170"/>
      <c r="M7" s="74"/>
    </row>
    <row r="8" spans="1:15" x14ac:dyDescent="0.3">
      <c r="A8" s="175" t="s">
        <v>0</v>
      </c>
      <c r="B8" s="177" t="s">
        <v>1</v>
      </c>
      <c r="C8" s="11" t="s">
        <v>18</v>
      </c>
      <c r="D8" s="177" t="s">
        <v>2</v>
      </c>
      <c r="E8" s="177" t="s">
        <v>8</v>
      </c>
      <c r="F8" s="76" t="s">
        <v>9</v>
      </c>
      <c r="G8" s="11" t="s">
        <v>9</v>
      </c>
      <c r="H8" s="11" t="s">
        <v>10</v>
      </c>
      <c r="I8" s="71" t="s">
        <v>9</v>
      </c>
      <c r="J8" s="137" t="s">
        <v>46</v>
      </c>
      <c r="K8" s="179" t="s">
        <v>47</v>
      </c>
      <c r="L8" s="180"/>
      <c r="M8" s="181" t="s">
        <v>48</v>
      </c>
    </row>
    <row r="9" spans="1:15" x14ac:dyDescent="0.3">
      <c r="A9" s="176"/>
      <c r="B9" s="178"/>
      <c r="C9" s="11" t="s">
        <v>19</v>
      </c>
      <c r="D9" s="178"/>
      <c r="E9" s="178"/>
      <c r="F9" s="76" t="s">
        <v>11</v>
      </c>
      <c r="G9" s="11" t="s">
        <v>12</v>
      </c>
      <c r="H9" s="11" t="s">
        <v>13</v>
      </c>
      <c r="I9" s="11" t="s">
        <v>12</v>
      </c>
      <c r="J9" s="63" t="s">
        <v>13</v>
      </c>
      <c r="K9" s="11" t="s">
        <v>12</v>
      </c>
      <c r="L9" s="63" t="s">
        <v>13</v>
      </c>
      <c r="M9" s="182"/>
    </row>
    <row r="10" spans="1:15" hidden="1" x14ac:dyDescent="0.3">
      <c r="A10" s="28" t="s">
        <v>3</v>
      </c>
      <c r="B10" s="29" t="s">
        <v>20</v>
      </c>
      <c r="C10" s="29"/>
      <c r="D10" s="29"/>
      <c r="E10" s="29"/>
      <c r="F10" s="76"/>
      <c r="G10" s="29"/>
      <c r="H10" s="29"/>
      <c r="I10" s="29"/>
      <c r="J10" s="29"/>
      <c r="K10" s="64"/>
      <c r="L10" s="64"/>
      <c r="M10" s="56"/>
    </row>
    <row r="11" spans="1:15" hidden="1" x14ac:dyDescent="0.3">
      <c r="A11" s="183" t="s">
        <v>34</v>
      </c>
      <c r="B11" s="184" t="s">
        <v>33</v>
      </c>
      <c r="C11" s="185">
        <v>90099</v>
      </c>
      <c r="D11" s="186" t="s">
        <v>4</v>
      </c>
      <c r="E11" s="187">
        <v>6417.5</v>
      </c>
      <c r="F11" s="60"/>
      <c r="G11" s="149">
        <f>F12*0.1</f>
        <v>1.05</v>
      </c>
      <c r="H11" s="149">
        <f>F12*0.9</f>
        <v>9.4500000000000011</v>
      </c>
      <c r="I11" s="149">
        <f>E11*G11</f>
        <v>6738.375</v>
      </c>
      <c r="J11" s="149">
        <f>E11*H11</f>
        <v>60645.375000000007</v>
      </c>
      <c r="K11" s="65"/>
      <c r="L11" s="65"/>
      <c r="M11" s="171">
        <f>SUM(I11+J11)</f>
        <v>67383.75</v>
      </c>
      <c r="O11" s="6"/>
    </row>
    <row r="12" spans="1:15" hidden="1" x14ac:dyDescent="0.3">
      <c r="A12" s="183"/>
      <c r="B12" s="184"/>
      <c r="C12" s="185"/>
      <c r="D12" s="186"/>
      <c r="E12" s="187"/>
      <c r="F12" s="60">
        <v>10.5</v>
      </c>
      <c r="G12" s="149"/>
      <c r="H12" s="149"/>
      <c r="I12" s="149"/>
      <c r="J12" s="149"/>
      <c r="K12" s="65"/>
      <c r="L12" s="65"/>
      <c r="M12" s="171"/>
      <c r="O12" s="6"/>
    </row>
    <row r="13" spans="1:15" ht="34.200000000000003" hidden="1" x14ac:dyDescent="0.3">
      <c r="A13" s="48" t="s">
        <v>5</v>
      </c>
      <c r="B13" s="12" t="s">
        <v>32</v>
      </c>
      <c r="C13" s="13">
        <v>93375</v>
      </c>
      <c r="D13" s="141" t="s">
        <v>4</v>
      </c>
      <c r="E13" s="142">
        <v>6417.5</v>
      </c>
      <c r="F13" s="60">
        <v>16.48</v>
      </c>
      <c r="G13" s="50">
        <f>F13*0.1</f>
        <v>1.6480000000000001</v>
      </c>
      <c r="H13" s="50">
        <f>F13*0.9</f>
        <v>14.832000000000001</v>
      </c>
      <c r="I13" s="50">
        <f t="shared" ref="I13:I14" si="0">E13*G13</f>
        <v>10576.04</v>
      </c>
      <c r="J13" s="50">
        <f>E13*H13</f>
        <v>95184.36</v>
      </c>
      <c r="K13" s="66"/>
      <c r="L13" s="66"/>
      <c r="M13" s="57">
        <f>SUM(I13+J13)</f>
        <v>105760.4</v>
      </c>
      <c r="O13" s="6"/>
    </row>
    <row r="14" spans="1:15" hidden="1" x14ac:dyDescent="0.3">
      <c r="A14" s="20" t="s">
        <v>35</v>
      </c>
      <c r="B14" s="18" t="s">
        <v>31</v>
      </c>
      <c r="C14" s="140">
        <v>4813</v>
      </c>
      <c r="D14" s="141" t="s">
        <v>21</v>
      </c>
      <c r="E14" s="14">
        <v>2.5</v>
      </c>
      <c r="F14" s="41">
        <v>300</v>
      </c>
      <c r="G14" s="15">
        <f t="shared" ref="G14" si="1">F14*0.1</f>
        <v>30</v>
      </c>
      <c r="H14" s="15">
        <f t="shared" ref="H14" si="2">F14*0.9</f>
        <v>270</v>
      </c>
      <c r="I14" s="15">
        <f t="shared" si="0"/>
        <v>75</v>
      </c>
      <c r="J14" s="15">
        <f>E14*H14</f>
        <v>675</v>
      </c>
      <c r="K14" s="67"/>
      <c r="L14" s="67"/>
      <c r="M14" s="58">
        <f>SUM(I14+J14)</f>
        <v>750</v>
      </c>
    </row>
    <row r="15" spans="1:15" hidden="1" x14ac:dyDescent="0.3">
      <c r="A15" s="20"/>
      <c r="B15" s="21" t="s">
        <v>6</v>
      </c>
      <c r="C15" s="21"/>
      <c r="D15" s="19"/>
      <c r="E15" s="16"/>
      <c r="F15" s="46"/>
      <c r="G15" s="15"/>
      <c r="H15" s="15"/>
      <c r="I15" s="35">
        <f>SUM(I11:I14)</f>
        <v>17389.415000000001</v>
      </c>
      <c r="J15" s="35">
        <f>SUM(J11:J14)</f>
        <v>156504.73500000002</v>
      </c>
      <c r="K15" s="68"/>
      <c r="L15" s="68"/>
      <c r="M15" s="36">
        <f>SUM(M11:M14)</f>
        <v>173894.15</v>
      </c>
      <c r="O15" s="6"/>
    </row>
    <row r="16" spans="1:15" x14ac:dyDescent="0.3">
      <c r="A16" s="28">
        <v>1</v>
      </c>
      <c r="B16" s="29" t="s">
        <v>79</v>
      </c>
      <c r="C16" s="30"/>
      <c r="D16" s="29"/>
      <c r="E16" s="31"/>
      <c r="F16" s="32"/>
      <c r="G16" s="32"/>
      <c r="H16" s="32"/>
      <c r="I16" s="32"/>
      <c r="J16" s="32"/>
      <c r="K16" s="69"/>
      <c r="L16" s="69"/>
      <c r="M16" s="33"/>
      <c r="O16" s="6"/>
    </row>
    <row r="17" spans="1:15" x14ac:dyDescent="0.3">
      <c r="A17" s="20" t="s">
        <v>34</v>
      </c>
      <c r="B17" s="18" t="s">
        <v>81</v>
      </c>
      <c r="C17" s="141" t="s">
        <v>28</v>
      </c>
      <c r="D17" s="141" t="s">
        <v>16</v>
      </c>
      <c r="E17" s="16">
        <v>1</v>
      </c>
      <c r="F17" s="46">
        <v>2500</v>
      </c>
      <c r="G17" s="62">
        <f>ROUND(F17*0.1,2)</f>
        <v>250</v>
      </c>
      <c r="H17" s="62">
        <f>ROUND(F17*0.9,2)</f>
        <v>2250</v>
      </c>
      <c r="I17" s="62">
        <f t="shared" ref="I17:I18" si="3">E17*G17</f>
        <v>250</v>
      </c>
      <c r="J17" s="62">
        <f>E17*H17</f>
        <v>2250</v>
      </c>
      <c r="K17" s="72">
        <f>I17*(1+$K$6)</f>
        <v>302.125</v>
      </c>
      <c r="L17" s="72">
        <f>J17*(1+$K$6)</f>
        <v>2719.125</v>
      </c>
      <c r="M17" s="75">
        <f>K17+L17</f>
        <v>3021.25</v>
      </c>
      <c r="O17" s="6"/>
    </row>
    <row r="18" spans="1:15" x14ac:dyDescent="0.3">
      <c r="A18" s="20" t="s">
        <v>5</v>
      </c>
      <c r="B18" s="18" t="s">
        <v>80</v>
      </c>
      <c r="C18" s="141" t="s">
        <v>28</v>
      </c>
      <c r="D18" s="141" t="s">
        <v>15</v>
      </c>
      <c r="E18" s="16">
        <v>12</v>
      </c>
      <c r="F18" s="46">
        <v>174</v>
      </c>
      <c r="G18" s="62">
        <f>ROUND(F18*0.1,2)</f>
        <v>17.399999999999999</v>
      </c>
      <c r="H18" s="62">
        <f>ROUND(F18*0.9,2)</f>
        <v>156.6</v>
      </c>
      <c r="I18" s="62">
        <f t="shared" si="3"/>
        <v>208.79999999999998</v>
      </c>
      <c r="J18" s="62">
        <f>E18*H18</f>
        <v>1879.1999999999998</v>
      </c>
      <c r="K18" s="72">
        <f>I18*(1+$K$6)</f>
        <v>252.33479999999997</v>
      </c>
      <c r="L18" s="72">
        <f>J18*(1+$K$6)</f>
        <v>2271.0131999999994</v>
      </c>
      <c r="M18" s="75">
        <f>K18+L18</f>
        <v>2523.3479999999995</v>
      </c>
      <c r="O18" s="6"/>
    </row>
    <row r="19" spans="1:15" x14ac:dyDescent="0.3">
      <c r="A19" s="20" t="s">
        <v>35</v>
      </c>
      <c r="B19" s="18" t="s">
        <v>82</v>
      </c>
      <c r="C19" s="141" t="s">
        <v>28</v>
      </c>
      <c r="D19" s="141" t="s">
        <v>15</v>
      </c>
      <c r="E19" s="16">
        <v>88</v>
      </c>
      <c r="F19" s="46">
        <v>128</v>
      </c>
      <c r="G19" s="62">
        <f t="shared" ref="G19:G23" si="4">ROUND(F19*0.1,2)</f>
        <v>12.8</v>
      </c>
      <c r="H19" s="62">
        <f t="shared" ref="H19:H23" si="5">ROUND(F19*0.9,2)</f>
        <v>115.2</v>
      </c>
      <c r="I19" s="62">
        <f t="shared" ref="I19:I23" si="6">E19*G19</f>
        <v>1126.4000000000001</v>
      </c>
      <c r="J19" s="62">
        <f t="shared" ref="J19:J23" si="7">E19*H19</f>
        <v>10137.6</v>
      </c>
      <c r="K19" s="72">
        <f t="shared" ref="K19:K23" si="8">I19*(1+$K$6)</f>
        <v>1361.2544</v>
      </c>
      <c r="L19" s="72">
        <f t="shared" ref="L19:L23" si="9">J19*(1+$K$6)</f>
        <v>12251.2896</v>
      </c>
      <c r="M19" s="75">
        <f t="shared" ref="M19:M23" si="10">K19+L19</f>
        <v>13612.544</v>
      </c>
      <c r="O19" s="6"/>
    </row>
    <row r="20" spans="1:15" x14ac:dyDescent="0.3">
      <c r="A20" s="20" t="s">
        <v>129</v>
      </c>
      <c r="B20" s="18" t="s">
        <v>83</v>
      </c>
      <c r="C20" s="141" t="s">
        <v>28</v>
      </c>
      <c r="D20" s="141" t="s">
        <v>15</v>
      </c>
      <c r="E20" s="16">
        <v>50</v>
      </c>
      <c r="F20" s="46">
        <v>134</v>
      </c>
      <c r="G20" s="62">
        <f t="shared" si="4"/>
        <v>13.4</v>
      </c>
      <c r="H20" s="62">
        <f t="shared" si="5"/>
        <v>120.6</v>
      </c>
      <c r="I20" s="62">
        <f t="shared" si="6"/>
        <v>670</v>
      </c>
      <c r="J20" s="62">
        <f t="shared" si="7"/>
        <v>6030</v>
      </c>
      <c r="K20" s="72">
        <f t="shared" si="8"/>
        <v>809.69499999999994</v>
      </c>
      <c r="L20" s="72">
        <f t="shared" si="9"/>
        <v>7287.2549999999992</v>
      </c>
      <c r="M20" s="75">
        <f t="shared" si="10"/>
        <v>8096.9499999999989</v>
      </c>
      <c r="O20" s="6"/>
    </row>
    <row r="21" spans="1:15" x14ac:dyDescent="0.3">
      <c r="A21" s="20" t="s">
        <v>130</v>
      </c>
      <c r="B21" s="18" t="s">
        <v>84</v>
      </c>
      <c r="C21" s="141" t="s">
        <v>28</v>
      </c>
      <c r="D21" s="141" t="s">
        <v>15</v>
      </c>
      <c r="E21" s="16">
        <v>12</v>
      </c>
      <c r="F21" s="46">
        <v>294</v>
      </c>
      <c r="G21" s="62">
        <f t="shared" si="4"/>
        <v>29.4</v>
      </c>
      <c r="H21" s="62">
        <f t="shared" si="5"/>
        <v>264.60000000000002</v>
      </c>
      <c r="I21" s="62">
        <f t="shared" si="6"/>
        <v>352.79999999999995</v>
      </c>
      <c r="J21" s="62">
        <f t="shared" si="7"/>
        <v>3175.2000000000003</v>
      </c>
      <c r="K21" s="72">
        <f t="shared" si="8"/>
        <v>426.35879999999992</v>
      </c>
      <c r="L21" s="72">
        <f t="shared" si="9"/>
        <v>3837.2292000000002</v>
      </c>
      <c r="M21" s="75">
        <f t="shared" si="10"/>
        <v>4263.5879999999997</v>
      </c>
      <c r="O21" s="6"/>
    </row>
    <row r="22" spans="1:15" x14ac:dyDescent="0.3">
      <c r="A22" s="20" t="s">
        <v>131</v>
      </c>
      <c r="B22" s="18" t="s">
        <v>85</v>
      </c>
      <c r="C22" s="141" t="s">
        <v>28</v>
      </c>
      <c r="D22" s="141" t="s">
        <v>16</v>
      </c>
      <c r="E22" s="16">
        <v>1</v>
      </c>
      <c r="F22" s="46">
        <v>1080</v>
      </c>
      <c r="G22" s="62">
        <f t="shared" si="4"/>
        <v>108</v>
      </c>
      <c r="H22" s="62">
        <f t="shared" si="5"/>
        <v>972</v>
      </c>
      <c r="I22" s="62">
        <f t="shared" si="6"/>
        <v>108</v>
      </c>
      <c r="J22" s="62">
        <f t="shared" si="7"/>
        <v>972</v>
      </c>
      <c r="K22" s="72">
        <f t="shared" si="8"/>
        <v>130.518</v>
      </c>
      <c r="L22" s="72">
        <f t="shared" si="9"/>
        <v>1174.6619999999998</v>
      </c>
      <c r="M22" s="75">
        <f t="shared" si="10"/>
        <v>1305.1799999999998</v>
      </c>
      <c r="O22" s="6"/>
    </row>
    <row r="23" spans="1:15" s="44" customFormat="1" x14ac:dyDescent="0.3">
      <c r="A23" s="20" t="s">
        <v>132</v>
      </c>
      <c r="B23" s="7" t="s">
        <v>51</v>
      </c>
      <c r="C23" s="141" t="s">
        <v>28</v>
      </c>
      <c r="D23" s="141" t="s">
        <v>16</v>
      </c>
      <c r="E23" s="46">
        <v>1</v>
      </c>
      <c r="F23" s="46">
        <v>182</v>
      </c>
      <c r="G23" s="62">
        <f t="shared" si="4"/>
        <v>18.2</v>
      </c>
      <c r="H23" s="62">
        <f t="shared" si="5"/>
        <v>163.80000000000001</v>
      </c>
      <c r="I23" s="62">
        <f t="shared" si="6"/>
        <v>18.2</v>
      </c>
      <c r="J23" s="62">
        <f t="shared" si="7"/>
        <v>163.80000000000001</v>
      </c>
      <c r="K23" s="62">
        <f t="shared" si="8"/>
        <v>21.994699999999998</v>
      </c>
      <c r="L23" s="62">
        <f t="shared" si="9"/>
        <v>197.95230000000001</v>
      </c>
      <c r="M23" s="75">
        <f t="shared" si="10"/>
        <v>219.947</v>
      </c>
      <c r="O23" s="45"/>
    </row>
    <row r="24" spans="1:15" x14ac:dyDescent="0.3">
      <c r="A24" s="39"/>
      <c r="B24" s="21" t="s">
        <v>6</v>
      </c>
      <c r="C24" s="21"/>
      <c r="D24" s="19"/>
      <c r="E24" s="16"/>
      <c r="F24" s="46"/>
      <c r="G24" s="17"/>
      <c r="H24" s="17"/>
      <c r="I24" s="26">
        <f>SUM(I17:I23)</f>
        <v>2734.2</v>
      </c>
      <c r="J24" s="26">
        <f>SUM(J17:J23)</f>
        <v>24607.8</v>
      </c>
      <c r="K24" s="26">
        <f>SUM(K17:K23)</f>
        <v>3304.2807000000003</v>
      </c>
      <c r="L24" s="26">
        <f>SUM(L17:L23)</f>
        <v>29738.526299999998</v>
      </c>
      <c r="M24" s="27">
        <f>SUM(M17:M23)</f>
        <v>33042.806999999993</v>
      </c>
      <c r="O24" s="6"/>
    </row>
    <row r="25" spans="1:15" x14ac:dyDescent="0.3">
      <c r="A25" s="28">
        <v>2</v>
      </c>
      <c r="B25" s="29" t="s">
        <v>86</v>
      </c>
      <c r="C25" s="30"/>
      <c r="D25" s="29"/>
      <c r="E25" s="31"/>
      <c r="F25" s="32"/>
      <c r="G25" s="32"/>
      <c r="H25" s="32"/>
      <c r="I25" s="32"/>
      <c r="J25" s="32"/>
      <c r="K25" s="69"/>
      <c r="L25" s="69"/>
      <c r="M25" s="33"/>
      <c r="O25" s="6"/>
    </row>
    <row r="26" spans="1:15" x14ac:dyDescent="0.3">
      <c r="A26" s="39" t="s">
        <v>7</v>
      </c>
      <c r="B26" s="18" t="s">
        <v>87</v>
      </c>
      <c r="C26" s="141" t="s">
        <v>28</v>
      </c>
      <c r="D26" s="141" t="s">
        <v>16</v>
      </c>
      <c r="E26" s="16">
        <v>1</v>
      </c>
      <c r="F26" s="46">
        <v>1640</v>
      </c>
      <c r="G26" s="62">
        <f>ROUND(F26*0.1,2)</f>
        <v>164</v>
      </c>
      <c r="H26" s="62">
        <f>ROUND(F26*0.9,2)</f>
        <v>1476</v>
      </c>
      <c r="I26" s="62">
        <f t="shared" ref="I26:I29" si="11">E26*G26</f>
        <v>164</v>
      </c>
      <c r="J26" s="62">
        <f>E26*H26</f>
        <v>1476</v>
      </c>
      <c r="K26" s="72">
        <f>I26*(1+$K$6)</f>
        <v>198.19399999999999</v>
      </c>
      <c r="L26" s="72">
        <f>J26*(1+$K$6)</f>
        <v>1783.7459999999999</v>
      </c>
      <c r="M26" s="75">
        <f>K26+L26</f>
        <v>1981.9399999999998</v>
      </c>
      <c r="O26" s="6"/>
    </row>
    <row r="27" spans="1:15" x14ac:dyDescent="0.3">
      <c r="A27" s="39" t="s">
        <v>115</v>
      </c>
      <c r="B27" s="18" t="s">
        <v>88</v>
      </c>
      <c r="C27" s="141" t="s">
        <v>28</v>
      </c>
      <c r="D27" s="141" t="s">
        <v>16</v>
      </c>
      <c r="E27" s="16">
        <v>1</v>
      </c>
      <c r="F27" s="46">
        <v>2800</v>
      </c>
      <c r="G27" s="62">
        <f>ROUND(F27*0.1,2)</f>
        <v>280</v>
      </c>
      <c r="H27" s="62">
        <f>ROUND(F27*0.9,2)</f>
        <v>2520</v>
      </c>
      <c r="I27" s="62">
        <f t="shared" si="11"/>
        <v>280</v>
      </c>
      <c r="J27" s="62">
        <f>E27*H27</f>
        <v>2520</v>
      </c>
      <c r="K27" s="72">
        <f>I27*(1+$K$6)</f>
        <v>338.38</v>
      </c>
      <c r="L27" s="72">
        <f>J27*(1+$K$6)</f>
        <v>3045.4199999999996</v>
      </c>
      <c r="M27" s="75">
        <f>K27+L27</f>
        <v>3383.7999999999997</v>
      </c>
      <c r="O27" s="6"/>
    </row>
    <row r="28" spans="1:15" x14ac:dyDescent="0.3">
      <c r="A28" s="39" t="s">
        <v>116</v>
      </c>
      <c r="B28" s="18" t="s">
        <v>89</v>
      </c>
      <c r="C28" s="141" t="s">
        <v>28</v>
      </c>
      <c r="D28" s="141" t="s">
        <v>16</v>
      </c>
      <c r="E28" s="16">
        <v>1</v>
      </c>
      <c r="F28" s="46">
        <v>1414.2</v>
      </c>
      <c r="G28" s="62">
        <f t="shared" ref="G28:G29" si="12">ROUND(F28*0.1,2)</f>
        <v>141.41999999999999</v>
      </c>
      <c r="H28" s="62">
        <f t="shared" ref="H28:H29" si="13">ROUND(F28*0.9,2)</f>
        <v>1272.78</v>
      </c>
      <c r="I28" s="62">
        <f t="shared" si="11"/>
        <v>141.41999999999999</v>
      </c>
      <c r="J28" s="62">
        <f t="shared" ref="J28:J29" si="14">E28*H28</f>
        <v>1272.78</v>
      </c>
      <c r="K28" s="72">
        <f t="shared" ref="K28:K29" si="15">I28*(1+$K$6)</f>
        <v>170.90606999999997</v>
      </c>
      <c r="L28" s="72">
        <f t="shared" ref="L28:L29" si="16">J28*(1+$K$6)</f>
        <v>1538.1546299999998</v>
      </c>
      <c r="M28" s="75">
        <f t="shared" ref="M28:M29" si="17">K28+L28</f>
        <v>1709.0606999999998</v>
      </c>
      <c r="O28" s="6"/>
    </row>
    <row r="29" spans="1:15" x14ac:dyDescent="0.3">
      <c r="A29" s="39" t="s">
        <v>117</v>
      </c>
      <c r="B29" s="18" t="s">
        <v>90</v>
      </c>
      <c r="C29" s="141" t="s">
        <v>28</v>
      </c>
      <c r="D29" s="141" t="s">
        <v>16</v>
      </c>
      <c r="E29" s="16">
        <v>1</v>
      </c>
      <c r="F29" s="46">
        <v>1580</v>
      </c>
      <c r="G29" s="62">
        <f t="shared" si="12"/>
        <v>158</v>
      </c>
      <c r="H29" s="62">
        <f t="shared" si="13"/>
        <v>1422</v>
      </c>
      <c r="I29" s="62">
        <f t="shared" si="11"/>
        <v>158</v>
      </c>
      <c r="J29" s="62">
        <f t="shared" si="14"/>
        <v>1422</v>
      </c>
      <c r="K29" s="72">
        <f t="shared" si="15"/>
        <v>190.94299999999998</v>
      </c>
      <c r="L29" s="72">
        <f t="shared" si="16"/>
        <v>1718.4869999999999</v>
      </c>
      <c r="M29" s="75">
        <f t="shared" si="17"/>
        <v>1909.4299999999998</v>
      </c>
      <c r="O29" s="6"/>
    </row>
    <row r="30" spans="1:15" x14ac:dyDescent="0.3">
      <c r="A30" s="39"/>
      <c r="B30" s="21" t="s">
        <v>6</v>
      </c>
      <c r="C30" s="21"/>
      <c r="D30" s="19"/>
      <c r="E30" s="16"/>
      <c r="F30" s="46"/>
      <c r="G30" s="17"/>
      <c r="H30" s="17"/>
      <c r="I30" s="26">
        <f>SUM(I26:I29)</f>
        <v>743.42</v>
      </c>
      <c r="J30" s="26">
        <f>SUM(J26:J29)</f>
        <v>6690.78</v>
      </c>
      <c r="K30" s="26">
        <f>SUM(K26:K29)</f>
        <v>898.42306999999994</v>
      </c>
      <c r="L30" s="26">
        <f>SUM(L26:L29)</f>
        <v>8085.8076299999993</v>
      </c>
      <c r="M30" s="27">
        <f>SUM(M26:M29)</f>
        <v>8984.2307000000001</v>
      </c>
      <c r="O30" s="6"/>
    </row>
    <row r="31" spans="1:15" x14ac:dyDescent="0.3">
      <c r="A31" s="28">
        <v>3</v>
      </c>
      <c r="B31" s="29" t="s">
        <v>50</v>
      </c>
      <c r="C31" s="51"/>
      <c r="D31" s="30"/>
      <c r="E31" s="31"/>
      <c r="F31" s="52"/>
      <c r="G31" s="52"/>
      <c r="H31" s="52"/>
      <c r="I31" s="52"/>
      <c r="J31" s="52"/>
      <c r="K31" s="70"/>
      <c r="L31" s="70"/>
      <c r="M31" s="59"/>
      <c r="O31" s="6"/>
    </row>
    <row r="32" spans="1:15" x14ac:dyDescent="0.3">
      <c r="A32" s="39" t="s">
        <v>22</v>
      </c>
      <c r="B32" s="40" t="s">
        <v>91</v>
      </c>
      <c r="C32" s="141" t="s">
        <v>28</v>
      </c>
      <c r="D32" s="141" t="s">
        <v>17</v>
      </c>
      <c r="E32" s="46">
        <v>1</v>
      </c>
      <c r="F32" s="46">
        <v>6170.28</v>
      </c>
      <c r="G32" s="47">
        <f>ROUND(F32*0.1,2)</f>
        <v>617.03</v>
      </c>
      <c r="H32" s="47">
        <f>ROUND(F32*0.9,2)</f>
        <v>5553.25</v>
      </c>
      <c r="I32" s="42">
        <f>E32*G32</f>
        <v>617.03</v>
      </c>
      <c r="J32" s="42">
        <f t="shared" ref="J32:J40" si="18">E32*H32</f>
        <v>5553.25</v>
      </c>
      <c r="K32" s="62">
        <f t="shared" ref="K32:K40" si="19">I32*(1+$K$6)</f>
        <v>745.68075499999986</v>
      </c>
      <c r="L32" s="62">
        <f>J32*(1+$K$6)</f>
        <v>6711.1026249999995</v>
      </c>
      <c r="M32" s="43">
        <f>K32+L32</f>
        <v>7456.7833799999989</v>
      </c>
      <c r="O32" s="6"/>
    </row>
    <row r="33" spans="1:15" x14ac:dyDescent="0.3">
      <c r="A33" s="39" t="s">
        <v>36</v>
      </c>
      <c r="B33" s="7" t="s">
        <v>92</v>
      </c>
      <c r="C33" s="141" t="s">
        <v>28</v>
      </c>
      <c r="D33" s="141" t="s">
        <v>17</v>
      </c>
      <c r="E33" s="46">
        <v>1</v>
      </c>
      <c r="F33" s="46">
        <v>2710.5</v>
      </c>
      <c r="G33" s="47">
        <f t="shared" ref="G33:G40" si="20">ROUND(F33*0.1,2)</f>
        <v>271.05</v>
      </c>
      <c r="H33" s="47">
        <f t="shared" ref="H33:H40" si="21">ROUND(F33*0.9,2)</f>
        <v>2439.4499999999998</v>
      </c>
      <c r="I33" s="42">
        <f t="shared" ref="I33:I40" si="22">E33*G33</f>
        <v>271.05</v>
      </c>
      <c r="J33" s="42">
        <f t="shared" si="18"/>
        <v>2439.4499999999998</v>
      </c>
      <c r="K33" s="62">
        <f t="shared" si="19"/>
        <v>327.56392499999998</v>
      </c>
      <c r="L33" s="62">
        <f t="shared" ref="L33:L37" si="23">J33*(1+$K$6)</f>
        <v>2948.0753249999993</v>
      </c>
      <c r="M33" s="43">
        <f t="shared" ref="M33:M40" si="24">K33+L33</f>
        <v>3275.6392499999993</v>
      </c>
      <c r="O33" s="6"/>
    </row>
    <row r="34" spans="1:15" x14ac:dyDescent="0.3">
      <c r="A34" s="39" t="s">
        <v>118</v>
      </c>
      <c r="B34" s="53" t="s">
        <v>148</v>
      </c>
      <c r="C34" s="141" t="s">
        <v>28</v>
      </c>
      <c r="D34" s="141" t="s">
        <v>15</v>
      </c>
      <c r="E34" s="55">
        <v>120</v>
      </c>
      <c r="F34" s="55">
        <v>49.14</v>
      </c>
      <c r="G34" s="47">
        <f t="shared" si="20"/>
        <v>4.91</v>
      </c>
      <c r="H34" s="47">
        <f t="shared" si="21"/>
        <v>44.23</v>
      </c>
      <c r="I34" s="42">
        <f t="shared" si="22"/>
        <v>589.20000000000005</v>
      </c>
      <c r="J34" s="42">
        <f t="shared" si="18"/>
        <v>5307.5999999999995</v>
      </c>
      <c r="K34" s="62">
        <f t="shared" si="19"/>
        <v>712.04819999999995</v>
      </c>
      <c r="L34" s="62">
        <f t="shared" si="23"/>
        <v>6414.2345999999989</v>
      </c>
      <c r="M34" s="43">
        <f t="shared" si="24"/>
        <v>7126.282799999999</v>
      </c>
      <c r="O34" s="6"/>
    </row>
    <row r="35" spans="1:15" x14ac:dyDescent="0.3">
      <c r="A35" s="39" t="s">
        <v>119</v>
      </c>
      <c r="B35" s="7" t="s">
        <v>149</v>
      </c>
      <c r="C35" s="141" t="s">
        <v>28</v>
      </c>
      <c r="D35" s="141" t="s">
        <v>17</v>
      </c>
      <c r="E35" s="41">
        <v>20</v>
      </c>
      <c r="F35" s="46">
        <v>19.05</v>
      </c>
      <c r="G35" s="47">
        <f t="shared" si="20"/>
        <v>1.91</v>
      </c>
      <c r="H35" s="47">
        <f t="shared" si="21"/>
        <v>17.149999999999999</v>
      </c>
      <c r="I35" s="42">
        <f t="shared" si="22"/>
        <v>38.199999999999996</v>
      </c>
      <c r="J35" s="42">
        <f t="shared" si="18"/>
        <v>343</v>
      </c>
      <c r="K35" s="62">
        <f t="shared" si="19"/>
        <v>46.164699999999989</v>
      </c>
      <c r="L35" s="62">
        <f t="shared" si="23"/>
        <v>414.51549999999997</v>
      </c>
      <c r="M35" s="43">
        <f t="shared" si="24"/>
        <v>460.68019999999996</v>
      </c>
      <c r="O35" s="6"/>
    </row>
    <row r="36" spans="1:15" x14ac:dyDescent="0.3">
      <c r="A36" s="39" t="s">
        <v>133</v>
      </c>
      <c r="B36" s="7" t="s">
        <v>59</v>
      </c>
      <c r="C36" s="141">
        <v>34622</v>
      </c>
      <c r="D36" s="141" t="s">
        <v>15</v>
      </c>
      <c r="E36" s="46">
        <v>130</v>
      </c>
      <c r="F36" s="46">
        <v>24.45</v>
      </c>
      <c r="G36" s="47">
        <f t="shared" si="20"/>
        <v>2.4500000000000002</v>
      </c>
      <c r="H36" s="47">
        <f t="shared" si="21"/>
        <v>22.01</v>
      </c>
      <c r="I36" s="42">
        <f t="shared" si="22"/>
        <v>318.5</v>
      </c>
      <c r="J36" s="42">
        <f t="shared" si="18"/>
        <v>2861.3</v>
      </c>
      <c r="K36" s="62">
        <f t="shared" si="19"/>
        <v>384.90724999999998</v>
      </c>
      <c r="L36" s="62">
        <f t="shared" si="23"/>
        <v>3457.88105</v>
      </c>
      <c r="M36" s="43">
        <f t="shared" si="24"/>
        <v>3842.7883000000002</v>
      </c>
      <c r="O36" s="6"/>
    </row>
    <row r="37" spans="1:15" x14ac:dyDescent="0.3">
      <c r="A37" s="39" t="s">
        <v>134</v>
      </c>
      <c r="B37" s="7" t="s">
        <v>114</v>
      </c>
      <c r="C37" s="141" t="s">
        <v>28</v>
      </c>
      <c r="D37" s="141" t="s">
        <v>16</v>
      </c>
      <c r="E37" s="41">
        <v>1</v>
      </c>
      <c r="F37" s="46">
        <v>984.2</v>
      </c>
      <c r="G37" s="47">
        <f t="shared" si="20"/>
        <v>98.42</v>
      </c>
      <c r="H37" s="47">
        <f t="shared" si="21"/>
        <v>885.78</v>
      </c>
      <c r="I37" s="42">
        <f t="shared" si="22"/>
        <v>98.42</v>
      </c>
      <c r="J37" s="42">
        <f t="shared" si="18"/>
        <v>885.78</v>
      </c>
      <c r="K37" s="62">
        <f t="shared" si="19"/>
        <v>118.94056999999999</v>
      </c>
      <c r="L37" s="62">
        <f t="shared" si="23"/>
        <v>1070.4651299999998</v>
      </c>
      <c r="M37" s="43">
        <f t="shared" si="24"/>
        <v>1189.4056999999998</v>
      </c>
      <c r="O37" s="6"/>
    </row>
    <row r="38" spans="1:15" x14ac:dyDescent="0.3">
      <c r="A38" s="39" t="s">
        <v>135</v>
      </c>
      <c r="B38" s="7" t="s">
        <v>52</v>
      </c>
      <c r="C38" s="141" t="s">
        <v>28</v>
      </c>
      <c r="D38" s="141" t="s">
        <v>16</v>
      </c>
      <c r="E38" s="46">
        <v>1</v>
      </c>
      <c r="F38" s="46">
        <v>284</v>
      </c>
      <c r="G38" s="47">
        <f t="shared" si="20"/>
        <v>28.4</v>
      </c>
      <c r="H38" s="47">
        <f t="shared" si="21"/>
        <v>255.6</v>
      </c>
      <c r="I38" s="42">
        <f t="shared" si="22"/>
        <v>28.4</v>
      </c>
      <c r="J38" s="42">
        <f t="shared" si="18"/>
        <v>255.6</v>
      </c>
      <c r="K38" s="62">
        <f t="shared" si="19"/>
        <v>34.321399999999997</v>
      </c>
      <c r="L38" s="62">
        <f t="shared" ref="L38:L40" si="25">J38*(1+$K$6)</f>
        <v>308.89259999999996</v>
      </c>
      <c r="M38" s="43">
        <f t="shared" si="24"/>
        <v>343.21399999999994</v>
      </c>
      <c r="O38" s="6"/>
    </row>
    <row r="39" spans="1:15" x14ac:dyDescent="0.3">
      <c r="A39" s="39" t="s">
        <v>136</v>
      </c>
      <c r="B39" s="7" t="s">
        <v>93</v>
      </c>
      <c r="C39" s="141" t="s">
        <v>28</v>
      </c>
      <c r="D39" s="141" t="s">
        <v>16</v>
      </c>
      <c r="E39" s="46">
        <v>1</v>
      </c>
      <c r="F39" s="46">
        <v>1498</v>
      </c>
      <c r="G39" s="47">
        <f t="shared" si="20"/>
        <v>149.80000000000001</v>
      </c>
      <c r="H39" s="47">
        <f t="shared" si="21"/>
        <v>1348.2</v>
      </c>
      <c r="I39" s="42">
        <f t="shared" si="22"/>
        <v>149.80000000000001</v>
      </c>
      <c r="J39" s="42">
        <f t="shared" si="18"/>
        <v>1348.2</v>
      </c>
      <c r="K39" s="62">
        <f t="shared" si="19"/>
        <v>181.0333</v>
      </c>
      <c r="L39" s="62">
        <f t="shared" si="25"/>
        <v>1629.2997</v>
      </c>
      <c r="M39" s="43">
        <f t="shared" si="24"/>
        <v>1810.3330000000001</v>
      </c>
      <c r="O39" s="6"/>
    </row>
    <row r="40" spans="1:15" x14ac:dyDescent="0.3">
      <c r="A40" s="39" t="s">
        <v>137</v>
      </c>
      <c r="B40" s="7" t="s">
        <v>53</v>
      </c>
      <c r="C40" s="141" t="s">
        <v>28</v>
      </c>
      <c r="D40" s="141" t="s">
        <v>16</v>
      </c>
      <c r="E40" s="46">
        <v>1</v>
      </c>
      <c r="F40" s="46">
        <v>2400</v>
      </c>
      <c r="G40" s="47">
        <f t="shared" si="20"/>
        <v>240</v>
      </c>
      <c r="H40" s="47">
        <f t="shared" si="21"/>
        <v>2160</v>
      </c>
      <c r="I40" s="42">
        <f t="shared" si="22"/>
        <v>240</v>
      </c>
      <c r="J40" s="42">
        <f t="shared" si="18"/>
        <v>2160</v>
      </c>
      <c r="K40" s="62">
        <f t="shared" si="19"/>
        <v>290.03999999999996</v>
      </c>
      <c r="L40" s="62">
        <f t="shared" si="25"/>
        <v>2610.3599999999997</v>
      </c>
      <c r="M40" s="43">
        <f t="shared" si="24"/>
        <v>2900.3999999999996</v>
      </c>
      <c r="O40" s="6"/>
    </row>
    <row r="41" spans="1:15" x14ac:dyDescent="0.3">
      <c r="A41" s="39"/>
      <c r="B41" s="21" t="s">
        <v>6</v>
      </c>
      <c r="C41" s="21"/>
      <c r="D41" s="19"/>
      <c r="E41" s="16"/>
      <c r="F41" s="46"/>
      <c r="G41" s="17"/>
      <c r="H41" s="17"/>
      <c r="I41" s="26">
        <f>SUM(I32:I40)</f>
        <v>2350.6000000000004</v>
      </c>
      <c r="J41" s="26">
        <f>SUM(J32:J40)</f>
        <v>21154.179999999997</v>
      </c>
      <c r="K41" s="26">
        <f>SUM(K32:K40)</f>
        <v>2840.7000999999996</v>
      </c>
      <c r="L41" s="26">
        <f>SUM(L32:L40)</f>
        <v>25564.826529999998</v>
      </c>
      <c r="M41" s="27">
        <f>SUM(M32:M40)</f>
        <v>28405.526629999993</v>
      </c>
      <c r="O41" s="6"/>
    </row>
    <row r="42" spans="1:15" x14ac:dyDescent="0.3">
      <c r="A42" s="118">
        <v>4</v>
      </c>
      <c r="B42" s="116" t="s">
        <v>121</v>
      </c>
      <c r="C42" s="110"/>
      <c r="D42" s="111"/>
      <c r="E42" s="112"/>
      <c r="F42" s="112"/>
      <c r="G42" s="113"/>
      <c r="H42" s="113"/>
      <c r="I42" s="113"/>
      <c r="J42" s="113"/>
      <c r="K42" s="114"/>
      <c r="L42" s="114"/>
      <c r="M42" s="115"/>
      <c r="O42" s="6"/>
    </row>
    <row r="43" spans="1:15" x14ac:dyDescent="0.3">
      <c r="A43" s="125" t="s">
        <v>37</v>
      </c>
      <c r="B43" s="117" t="s">
        <v>94</v>
      </c>
      <c r="C43" s="119" t="s">
        <v>28</v>
      </c>
      <c r="D43" s="119" t="s">
        <v>15</v>
      </c>
      <c r="E43" s="120">
        <v>490</v>
      </c>
      <c r="F43" s="94">
        <v>15.6</v>
      </c>
      <c r="G43" s="47">
        <f t="shared" ref="G43:G45" si="26">ROUND(F43*0.1,2)</f>
        <v>1.56</v>
      </c>
      <c r="H43" s="47">
        <f t="shared" ref="H43:H45" si="27">ROUND(F43*0.9,2)</f>
        <v>14.04</v>
      </c>
      <c r="I43" s="42">
        <f t="shared" ref="I43:I45" si="28">E43*G43</f>
        <v>764.4</v>
      </c>
      <c r="J43" s="42">
        <f t="shared" ref="J43:J45" si="29">E43*H43</f>
        <v>6879.5999999999995</v>
      </c>
      <c r="K43" s="62">
        <f t="shared" ref="K43:L45" si="30">I43*(1+$K$6)</f>
        <v>923.77739999999994</v>
      </c>
      <c r="L43" s="62">
        <f t="shared" si="30"/>
        <v>8313.9965999999986</v>
      </c>
      <c r="M43" s="43">
        <f t="shared" ref="M43:M45" si="31">K43+L43</f>
        <v>9237.7739999999976</v>
      </c>
      <c r="O43" s="6"/>
    </row>
    <row r="44" spans="1:15" x14ac:dyDescent="0.3">
      <c r="A44" s="125" t="s">
        <v>29</v>
      </c>
      <c r="B44" s="117" t="s">
        <v>95</v>
      </c>
      <c r="C44" s="119" t="s">
        <v>28</v>
      </c>
      <c r="D44" s="119" t="s">
        <v>122</v>
      </c>
      <c r="E44" s="120">
        <v>4</v>
      </c>
      <c r="F44" s="94">
        <v>66.7</v>
      </c>
      <c r="G44" s="47">
        <f t="shared" si="26"/>
        <v>6.67</v>
      </c>
      <c r="H44" s="47">
        <f t="shared" si="27"/>
        <v>60.03</v>
      </c>
      <c r="I44" s="42">
        <f t="shared" si="28"/>
        <v>26.68</v>
      </c>
      <c r="J44" s="42">
        <f t="shared" si="29"/>
        <v>240.12</v>
      </c>
      <c r="K44" s="62">
        <f t="shared" si="30"/>
        <v>32.242779999999996</v>
      </c>
      <c r="L44" s="62">
        <f t="shared" si="30"/>
        <v>290.18502000000001</v>
      </c>
      <c r="M44" s="43">
        <f t="shared" si="31"/>
        <v>322.42779999999999</v>
      </c>
      <c r="O44" s="6"/>
    </row>
    <row r="45" spans="1:15" x14ac:dyDescent="0.3">
      <c r="A45" s="125" t="s">
        <v>30</v>
      </c>
      <c r="B45" s="117" t="s">
        <v>54</v>
      </c>
      <c r="C45" s="119" t="s">
        <v>28</v>
      </c>
      <c r="D45" s="119" t="s">
        <v>15</v>
      </c>
      <c r="E45" s="120">
        <v>490</v>
      </c>
      <c r="F45" s="94">
        <v>3.1</v>
      </c>
      <c r="G45" s="47">
        <f t="shared" si="26"/>
        <v>0.31</v>
      </c>
      <c r="H45" s="47">
        <f t="shared" si="27"/>
        <v>2.79</v>
      </c>
      <c r="I45" s="42">
        <f t="shared" si="28"/>
        <v>151.9</v>
      </c>
      <c r="J45" s="42">
        <f t="shared" si="29"/>
        <v>1367.1</v>
      </c>
      <c r="K45" s="62">
        <f t="shared" si="30"/>
        <v>183.57114999999999</v>
      </c>
      <c r="L45" s="62">
        <f t="shared" si="30"/>
        <v>1652.1403499999997</v>
      </c>
      <c r="M45" s="43">
        <f t="shared" si="31"/>
        <v>1835.7114999999997</v>
      </c>
      <c r="O45" s="6"/>
    </row>
    <row r="46" spans="1:15" x14ac:dyDescent="0.3">
      <c r="A46" s="39"/>
      <c r="B46" s="21" t="s">
        <v>6</v>
      </c>
      <c r="C46" s="21"/>
      <c r="D46" s="19"/>
      <c r="E46" s="16"/>
      <c r="F46" s="46"/>
      <c r="G46" s="17"/>
      <c r="H46" s="17"/>
      <c r="I46" s="26">
        <f>SUM(I43:I45)</f>
        <v>942.9799999999999</v>
      </c>
      <c r="J46" s="26">
        <f>SUM(J43:J45)</f>
        <v>8486.82</v>
      </c>
      <c r="K46" s="26">
        <f t="shared" ref="K46:M46" si="32">SUM(K43:K45)</f>
        <v>1139.59133</v>
      </c>
      <c r="L46" s="26">
        <f t="shared" si="32"/>
        <v>10256.321969999999</v>
      </c>
      <c r="M46" s="27">
        <f t="shared" si="32"/>
        <v>11395.913299999997</v>
      </c>
      <c r="O46" s="6"/>
    </row>
    <row r="47" spans="1:15" x14ac:dyDescent="0.3">
      <c r="A47" s="28">
        <v>5</v>
      </c>
      <c r="B47" s="29" t="s">
        <v>23</v>
      </c>
      <c r="C47" s="51"/>
      <c r="D47" s="30"/>
      <c r="E47" s="31"/>
      <c r="F47" s="52"/>
      <c r="G47" s="52"/>
      <c r="H47" s="52"/>
      <c r="I47" s="52"/>
      <c r="J47" s="52"/>
      <c r="K47" s="70"/>
      <c r="L47" s="70"/>
      <c r="M47" s="59"/>
      <c r="O47" s="6"/>
    </row>
    <row r="48" spans="1:15" s="44" customFormat="1" x14ac:dyDescent="0.3">
      <c r="A48" s="39" t="s">
        <v>24</v>
      </c>
      <c r="B48" s="40" t="s">
        <v>146</v>
      </c>
      <c r="C48" s="141" t="s">
        <v>28</v>
      </c>
      <c r="D48" s="141" t="s">
        <v>15</v>
      </c>
      <c r="E48" s="46">
        <v>490</v>
      </c>
      <c r="F48" s="46">
        <v>8.9600000000000009</v>
      </c>
      <c r="G48" s="47">
        <f>ROUND(F48*0.1,2)</f>
        <v>0.9</v>
      </c>
      <c r="H48" s="47">
        <f>ROUND(F48*0.9,2)</f>
        <v>8.06</v>
      </c>
      <c r="I48" s="42">
        <f>E48*G48</f>
        <v>441</v>
      </c>
      <c r="J48" s="42">
        <f t="shared" ref="J48:J50" si="33">E48*H48</f>
        <v>3949.4</v>
      </c>
      <c r="K48" s="72">
        <f t="shared" ref="K48:K50" si="34">I48*(1+$K$6)</f>
        <v>532.94849999999997</v>
      </c>
      <c r="L48" s="72">
        <f>J48*(1+$K$6)</f>
        <v>4772.8499000000002</v>
      </c>
      <c r="M48" s="43">
        <f>K48+L48</f>
        <v>5305.7983999999997</v>
      </c>
      <c r="O48" s="45"/>
    </row>
    <row r="49" spans="1:18" s="44" customFormat="1" x14ac:dyDescent="0.3">
      <c r="A49" s="39" t="s">
        <v>25</v>
      </c>
      <c r="B49" s="7" t="s">
        <v>147</v>
      </c>
      <c r="C49" s="141" t="s">
        <v>28</v>
      </c>
      <c r="D49" s="141" t="s">
        <v>17</v>
      </c>
      <c r="E49" s="46">
        <v>4</v>
      </c>
      <c r="F49" s="46">
        <v>36.57</v>
      </c>
      <c r="G49" s="47">
        <f t="shared" ref="G49" si="35">ROUND(F49*0.1,2)</f>
        <v>3.66</v>
      </c>
      <c r="H49" s="47">
        <f t="shared" ref="H49" si="36">ROUND(F49*0.9,2)</f>
        <v>32.909999999999997</v>
      </c>
      <c r="I49" s="42">
        <f t="shared" ref="I49" si="37">E49*G49</f>
        <v>14.64</v>
      </c>
      <c r="J49" s="42">
        <f t="shared" ref="J49" si="38">E49*H49</f>
        <v>131.63999999999999</v>
      </c>
      <c r="K49" s="72">
        <f t="shared" ref="K49" si="39">I49*(1+$K$6)</f>
        <v>17.692439999999998</v>
      </c>
      <c r="L49" s="72">
        <f t="shared" ref="L49" si="40">J49*(1+$K$6)</f>
        <v>159.08693999999997</v>
      </c>
      <c r="M49" s="43">
        <f t="shared" ref="M49" si="41">K49+L49</f>
        <v>176.77937999999997</v>
      </c>
      <c r="O49" s="45"/>
      <c r="R49" s="45"/>
    </row>
    <row r="50" spans="1:18" s="44" customFormat="1" x14ac:dyDescent="0.3">
      <c r="A50" s="39" t="s">
        <v>26</v>
      </c>
      <c r="B50" s="53" t="s">
        <v>54</v>
      </c>
      <c r="C50" s="141" t="s">
        <v>28</v>
      </c>
      <c r="D50" s="54" t="s">
        <v>15</v>
      </c>
      <c r="E50" s="55">
        <v>490</v>
      </c>
      <c r="F50" s="55">
        <v>3.1</v>
      </c>
      <c r="G50" s="47">
        <f t="shared" ref="G50" si="42">ROUND(F50*0.1,2)</f>
        <v>0.31</v>
      </c>
      <c r="H50" s="47">
        <f t="shared" ref="H50" si="43">ROUND(F50*0.9,2)</f>
        <v>2.79</v>
      </c>
      <c r="I50" s="42">
        <f t="shared" ref="I50" si="44">E50*G50</f>
        <v>151.9</v>
      </c>
      <c r="J50" s="42">
        <f t="shared" si="33"/>
        <v>1367.1</v>
      </c>
      <c r="K50" s="72">
        <f t="shared" si="34"/>
        <v>183.57114999999999</v>
      </c>
      <c r="L50" s="72">
        <f t="shared" ref="L50" si="45">J50*(1+$K$6)</f>
        <v>1652.1403499999997</v>
      </c>
      <c r="M50" s="43">
        <f t="shared" ref="M50" si="46">K50+L50</f>
        <v>1835.7114999999997</v>
      </c>
      <c r="O50" s="45"/>
    </row>
    <row r="51" spans="1:18" x14ac:dyDescent="0.3">
      <c r="A51" s="39"/>
      <c r="B51" s="21" t="s">
        <v>6</v>
      </c>
      <c r="C51" s="21"/>
      <c r="D51" s="19"/>
      <c r="E51" s="16"/>
      <c r="F51" s="46"/>
      <c r="G51" s="17"/>
      <c r="H51" s="17"/>
      <c r="I51" s="26">
        <f>SUM(I48:I50)</f>
        <v>607.54</v>
      </c>
      <c r="J51" s="26">
        <f>SUM(J48:J50)</f>
        <v>5448.1399999999994</v>
      </c>
      <c r="K51" s="26">
        <f>SUM(K48:K50)</f>
        <v>734.21208999999999</v>
      </c>
      <c r="L51" s="26">
        <f>SUM(L48:L50)</f>
        <v>6584.07719</v>
      </c>
      <c r="M51" s="27">
        <f>SUM(M48:M50)</f>
        <v>7318.2892799999991</v>
      </c>
      <c r="O51" s="6"/>
    </row>
    <row r="52" spans="1:18" x14ac:dyDescent="0.3">
      <c r="A52" s="28">
        <v>6</v>
      </c>
      <c r="B52" s="29" t="s">
        <v>55</v>
      </c>
      <c r="C52" s="30"/>
      <c r="D52" s="29"/>
      <c r="E52" s="31"/>
      <c r="F52" s="32"/>
      <c r="G52" s="32"/>
      <c r="H52" s="32"/>
      <c r="I52" s="32"/>
      <c r="J52" s="32"/>
      <c r="K52" s="69"/>
      <c r="L52" s="69"/>
      <c r="M52" s="33"/>
      <c r="O52" s="6"/>
    </row>
    <row r="53" spans="1:18" ht="15.75" customHeight="1" x14ac:dyDescent="0.3">
      <c r="A53" s="138" t="s">
        <v>57</v>
      </c>
      <c r="B53" s="139" t="s">
        <v>96</v>
      </c>
      <c r="C53" s="141">
        <v>37105</v>
      </c>
      <c r="D53" s="141" t="s">
        <v>16</v>
      </c>
      <c r="E53" s="142">
        <v>1</v>
      </c>
      <c r="F53" s="55">
        <v>2368.69</v>
      </c>
      <c r="G53" s="47">
        <f t="shared" ref="G53:G61" si="47">ROUND(F53*0.1,2)</f>
        <v>236.87</v>
      </c>
      <c r="H53" s="47">
        <f t="shared" ref="H53:H61" si="48">ROUND(F53*0.9,2)</f>
        <v>2131.8200000000002</v>
      </c>
      <c r="I53" s="34">
        <f t="shared" ref="I53:I61" si="49">E53*G53</f>
        <v>236.87</v>
      </c>
      <c r="J53" s="34">
        <f>E53*H53</f>
        <v>2131.8200000000002</v>
      </c>
      <c r="K53" s="72">
        <f t="shared" ref="K53:L61" si="50">I53*(1+$K$6)</f>
        <v>286.25739499999997</v>
      </c>
      <c r="L53" s="72">
        <f t="shared" si="50"/>
        <v>2576.30447</v>
      </c>
      <c r="M53" s="61">
        <f t="shared" ref="M53:M61" si="51">K53+L53</f>
        <v>2862.5618650000001</v>
      </c>
      <c r="O53" s="6"/>
    </row>
    <row r="54" spans="1:18" ht="18" customHeight="1" x14ac:dyDescent="0.3">
      <c r="A54" s="138" t="s">
        <v>138</v>
      </c>
      <c r="B54" s="121" t="s">
        <v>97</v>
      </c>
      <c r="C54" s="54">
        <v>86</v>
      </c>
      <c r="D54" s="141" t="s">
        <v>17</v>
      </c>
      <c r="E54" s="60">
        <v>4</v>
      </c>
      <c r="F54" s="55">
        <v>52.3</v>
      </c>
      <c r="G54" s="47">
        <f t="shared" si="47"/>
        <v>5.23</v>
      </c>
      <c r="H54" s="47">
        <f t="shared" si="48"/>
        <v>47.07</v>
      </c>
      <c r="I54" s="122">
        <f t="shared" si="49"/>
        <v>20.92</v>
      </c>
      <c r="J54" s="122">
        <f>E54*H54</f>
        <v>188.28</v>
      </c>
      <c r="K54" s="72">
        <f t="shared" si="50"/>
        <v>25.28182</v>
      </c>
      <c r="L54" s="72">
        <f t="shared" si="50"/>
        <v>227.53637999999998</v>
      </c>
      <c r="M54" s="61">
        <f t="shared" si="51"/>
        <v>252.81819999999999</v>
      </c>
      <c r="O54" s="6"/>
    </row>
    <row r="55" spans="1:18" x14ac:dyDescent="0.3">
      <c r="A55" s="138" t="s">
        <v>58</v>
      </c>
      <c r="B55" s="95" t="s">
        <v>98</v>
      </c>
      <c r="C55" s="140">
        <v>1958</v>
      </c>
      <c r="D55" s="141" t="s">
        <v>17</v>
      </c>
      <c r="E55" s="14">
        <v>4</v>
      </c>
      <c r="F55" s="46">
        <v>18.21</v>
      </c>
      <c r="G55" s="47">
        <f t="shared" si="47"/>
        <v>1.82</v>
      </c>
      <c r="H55" s="47">
        <f t="shared" si="48"/>
        <v>16.39</v>
      </c>
      <c r="I55" s="17">
        <f t="shared" si="49"/>
        <v>7.28</v>
      </c>
      <c r="J55" s="17">
        <f>E55*H55</f>
        <v>65.56</v>
      </c>
      <c r="K55" s="72">
        <f t="shared" si="50"/>
        <v>8.7978799999999993</v>
      </c>
      <c r="L55" s="72">
        <f t="shared" si="50"/>
        <v>79.229259999999996</v>
      </c>
      <c r="M55" s="61">
        <f t="shared" si="51"/>
        <v>88.027140000000003</v>
      </c>
      <c r="O55" s="6"/>
    </row>
    <row r="56" spans="1:18" x14ac:dyDescent="0.3">
      <c r="A56" s="138" t="s">
        <v>139</v>
      </c>
      <c r="B56" s="95" t="s">
        <v>99</v>
      </c>
      <c r="C56" s="140">
        <v>3535</v>
      </c>
      <c r="D56" s="141" t="s">
        <v>17</v>
      </c>
      <c r="E56" s="14">
        <v>2</v>
      </c>
      <c r="F56" s="46">
        <v>7.61</v>
      </c>
      <c r="G56" s="47">
        <f t="shared" si="47"/>
        <v>0.76</v>
      </c>
      <c r="H56" s="47">
        <f t="shared" si="48"/>
        <v>6.85</v>
      </c>
      <c r="I56" s="17">
        <f t="shared" si="49"/>
        <v>1.52</v>
      </c>
      <c r="J56" s="17">
        <f>E56*H56</f>
        <v>13.7</v>
      </c>
      <c r="K56" s="72">
        <f t="shared" si="50"/>
        <v>1.8369199999999999</v>
      </c>
      <c r="L56" s="72">
        <f t="shared" si="50"/>
        <v>16.556449999999998</v>
      </c>
      <c r="M56" s="61">
        <f t="shared" si="51"/>
        <v>18.393369999999997</v>
      </c>
      <c r="O56" s="6"/>
    </row>
    <row r="57" spans="1:18" x14ac:dyDescent="0.3">
      <c r="A57" s="138" t="s">
        <v>120</v>
      </c>
      <c r="B57" s="40" t="s">
        <v>100</v>
      </c>
      <c r="C57" s="141">
        <v>109</v>
      </c>
      <c r="D57" s="141" t="s">
        <v>17</v>
      </c>
      <c r="E57" s="41">
        <v>2</v>
      </c>
      <c r="F57" s="46">
        <v>5.09</v>
      </c>
      <c r="G57" s="47">
        <f t="shared" si="47"/>
        <v>0.51</v>
      </c>
      <c r="H57" s="47">
        <f t="shared" si="48"/>
        <v>4.58</v>
      </c>
      <c r="I57" s="42">
        <f t="shared" si="49"/>
        <v>1.02</v>
      </c>
      <c r="J57" s="42">
        <f>E57*H57</f>
        <v>9.16</v>
      </c>
      <c r="K57" s="72">
        <f t="shared" si="50"/>
        <v>1.2326699999999999</v>
      </c>
      <c r="L57" s="72">
        <f t="shared" si="50"/>
        <v>11.069859999999998</v>
      </c>
      <c r="M57" s="61">
        <f t="shared" si="51"/>
        <v>12.302529999999999</v>
      </c>
      <c r="O57" s="6"/>
    </row>
    <row r="58" spans="1:18" x14ac:dyDescent="0.3">
      <c r="A58" s="138" t="s">
        <v>140</v>
      </c>
      <c r="B58" s="40" t="s">
        <v>101</v>
      </c>
      <c r="C58" s="141">
        <v>11676</v>
      </c>
      <c r="D58" s="141" t="s">
        <v>17</v>
      </c>
      <c r="E58" s="41">
        <v>1</v>
      </c>
      <c r="F58" s="46">
        <v>84.52</v>
      </c>
      <c r="G58" s="47">
        <f t="shared" si="47"/>
        <v>8.4499999999999993</v>
      </c>
      <c r="H58" s="47">
        <f t="shared" si="48"/>
        <v>76.069999999999993</v>
      </c>
      <c r="I58" s="42">
        <f t="shared" si="49"/>
        <v>8.4499999999999993</v>
      </c>
      <c r="J58" s="42">
        <f t="shared" ref="J58:J61" si="52">E58*H58</f>
        <v>76.069999999999993</v>
      </c>
      <c r="K58" s="72">
        <f t="shared" si="50"/>
        <v>10.211824999999997</v>
      </c>
      <c r="L58" s="72">
        <f t="shared" si="50"/>
        <v>91.930594999999983</v>
      </c>
      <c r="M58" s="61">
        <f t="shared" si="51"/>
        <v>102.14241999999999</v>
      </c>
      <c r="O58" s="6"/>
    </row>
    <row r="59" spans="1:18" x14ac:dyDescent="0.3">
      <c r="A59" s="138" t="s">
        <v>141</v>
      </c>
      <c r="B59" s="40" t="s">
        <v>102</v>
      </c>
      <c r="C59" s="141">
        <v>3905</v>
      </c>
      <c r="D59" s="141" t="s">
        <v>17</v>
      </c>
      <c r="E59" s="41">
        <v>2</v>
      </c>
      <c r="F59" s="46">
        <v>17.34</v>
      </c>
      <c r="G59" s="47">
        <f t="shared" si="47"/>
        <v>1.73</v>
      </c>
      <c r="H59" s="47">
        <f t="shared" si="48"/>
        <v>15.61</v>
      </c>
      <c r="I59" s="42">
        <f t="shared" si="49"/>
        <v>3.46</v>
      </c>
      <c r="J59" s="42">
        <f t="shared" si="52"/>
        <v>31.22</v>
      </c>
      <c r="K59" s="72">
        <f t="shared" si="50"/>
        <v>4.1814099999999996</v>
      </c>
      <c r="L59" s="72">
        <f t="shared" si="50"/>
        <v>37.729369999999996</v>
      </c>
      <c r="M59" s="61">
        <f t="shared" si="51"/>
        <v>41.910779999999995</v>
      </c>
      <c r="O59" s="6"/>
    </row>
    <row r="60" spans="1:18" x14ac:dyDescent="0.3">
      <c r="A60" s="138" t="s">
        <v>142</v>
      </c>
      <c r="B60" s="40" t="s">
        <v>103</v>
      </c>
      <c r="C60" s="141">
        <v>9874</v>
      </c>
      <c r="D60" s="141" t="s">
        <v>15</v>
      </c>
      <c r="E60" s="41">
        <v>6</v>
      </c>
      <c r="F60" s="46">
        <v>17.82</v>
      </c>
      <c r="G60" s="47">
        <f t="shared" si="47"/>
        <v>1.78</v>
      </c>
      <c r="H60" s="47">
        <f t="shared" si="48"/>
        <v>16.04</v>
      </c>
      <c r="I60" s="42">
        <f t="shared" si="49"/>
        <v>10.68</v>
      </c>
      <c r="J60" s="42">
        <f t="shared" si="52"/>
        <v>96.24</v>
      </c>
      <c r="K60" s="72">
        <f t="shared" si="50"/>
        <v>12.906779999999999</v>
      </c>
      <c r="L60" s="72">
        <f t="shared" si="50"/>
        <v>116.30603999999998</v>
      </c>
      <c r="M60" s="61">
        <f t="shared" si="51"/>
        <v>129.21281999999999</v>
      </c>
      <c r="O60" s="6"/>
    </row>
    <row r="61" spans="1:18" x14ac:dyDescent="0.3">
      <c r="A61" s="138" t="s">
        <v>143</v>
      </c>
      <c r="B61" s="40" t="s">
        <v>104</v>
      </c>
      <c r="C61" s="141" t="s">
        <v>28</v>
      </c>
      <c r="D61" s="141" t="s">
        <v>17</v>
      </c>
      <c r="E61" s="41">
        <v>3</v>
      </c>
      <c r="F61" s="46">
        <v>41.48</v>
      </c>
      <c r="G61" s="47">
        <f t="shared" si="47"/>
        <v>4.1500000000000004</v>
      </c>
      <c r="H61" s="47">
        <f t="shared" si="48"/>
        <v>37.33</v>
      </c>
      <c r="I61" s="42">
        <f t="shared" si="49"/>
        <v>12.450000000000001</v>
      </c>
      <c r="J61" s="42">
        <f t="shared" si="52"/>
        <v>111.99</v>
      </c>
      <c r="K61" s="72">
        <f t="shared" si="50"/>
        <v>15.045825000000001</v>
      </c>
      <c r="L61" s="72">
        <f t="shared" si="50"/>
        <v>135.33991499999999</v>
      </c>
      <c r="M61" s="61">
        <f t="shared" si="51"/>
        <v>150.38574</v>
      </c>
      <c r="O61" s="6"/>
    </row>
    <row r="62" spans="1:18" x14ac:dyDescent="0.3">
      <c r="A62" s="138" t="s">
        <v>144</v>
      </c>
      <c r="B62" s="40" t="s">
        <v>106</v>
      </c>
      <c r="C62" s="141">
        <v>2701</v>
      </c>
      <c r="D62" s="141" t="s">
        <v>112</v>
      </c>
      <c r="E62" s="41">
        <v>8</v>
      </c>
      <c r="F62" s="46">
        <v>16.53</v>
      </c>
      <c r="G62" s="47">
        <f t="shared" ref="G62:G63" si="53">ROUND(F62*0.1,2)</f>
        <v>1.65</v>
      </c>
      <c r="H62" s="47">
        <f t="shared" ref="H62:H63" si="54">ROUND(F62*0.9,2)</f>
        <v>14.88</v>
      </c>
      <c r="I62" s="42">
        <f t="shared" ref="I62:I63" si="55">E62*G62</f>
        <v>13.2</v>
      </c>
      <c r="J62" s="42">
        <f t="shared" ref="J62:J63" si="56">E62*H62</f>
        <v>119.04</v>
      </c>
      <c r="K62" s="72">
        <f t="shared" ref="K62:K63" si="57">I62*(1+$K$6)</f>
        <v>15.952199999999998</v>
      </c>
      <c r="L62" s="72">
        <f t="shared" ref="L62:L63" si="58">J62*(1+$K$6)</f>
        <v>143.85983999999999</v>
      </c>
      <c r="M62" s="61">
        <f t="shared" ref="M62:M63" si="59">K62+L62</f>
        <v>159.81204</v>
      </c>
      <c r="O62" s="6"/>
    </row>
    <row r="63" spans="1:18" x14ac:dyDescent="0.3">
      <c r="A63" s="138" t="s">
        <v>145</v>
      </c>
      <c r="B63" s="40" t="s">
        <v>56</v>
      </c>
      <c r="C63" s="141" t="s">
        <v>156</v>
      </c>
      <c r="D63" s="141" t="s">
        <v>16</v>
      </c>
      <c r="E63" s="41">
        <v>1</v>
      </c>
      <c r="F63" s="46">
        <v>1509.96</v>
      </c>
      <c r="G63" s="47">
        <f t="shared" si="53"/>
        <v>151</v>
      </c>
      <c r="H63" s="47">
        <f t="shared" si="54"/>
        <v>1358.96</v>
      </c>
      <c r="I63" s="42">
        <f t="shared" si="55"/>
        <v>151</v>
      </c>
      <c r="J63" s="42">
        <f t="shared" si="56"/>
        <v>1358.96</v>
      </c>
      <c r="K63" s="72">
        <f t="shared" si="57"/>
        <v>182.48349999999999</v>
      </c>
      <c r="L63" s="72">
        <f t="shared" si="58"/>
        <v>1642.3031599999999</v>
      </c>
      <c r="M63" s="61">
        <f t="shared" si="59"/>
        <v>1824.78666</v>
      </c>
      <c r="O63" s="6"/>
    </row>
    <row r="64" spans="1:18" x14ac:dyDescent="0.3">
      <c r="A64" s="20"/>
      <c r="B64" s="21" t="s">
        <v>6</v>
      </c>
      <c r="C64" s="22"/>
      <c r="D64" s="23"/>
      <c r="E64" s="24"/>
      <c r="F64" s="77"/>
      <c r="G64" s="25"/>
      <c r="H64" s="25"/>
      <c r="I64" s="26">
        <f>SUM(I53:I63)</f>
        <v>466.84999999999991</v>
      </c>
      <c r="J64" s="26">
        <f>SUM(J53:J63)</f>
        <v>4202.0399999999991</v>
      </c>
      <c r="K64" s="26">
        <f>SUM(K53:K63)</f>
        <v>564.18822499999987</v>
      </c>
      <c r="L64" s="26">
        <f>SUM(L53:L63)</f>
        <v>5078.1653399999996</v>
      </c>
      <c r="M64" s="27">
        <f>SUM(M53:M63)</f>
        <v>5642.3535650000003</v>
      </c>
      <c r="O64" s="6"/>
    </row>
    <row r="65" spans="1:14" ht="15" thickBot="1" x14ac:dyDescent="0.35">
      <c r="A65" s="173" t="s">
        <v>27</v>
      </c>
      <c r="B65" s="174"/>
      <c r="C65" s="174"/>
      <c r="D65" s="174"/>
      <c r="E65" s="174"/>
      <c r="F65" s="174"/>
      <c r="G65" s="174"/>
      <c r="H65" s="174"/>
      <c r="I65" s="37">
        <f>SUM(I24,I30,I41,I51,I64,I46)</f>
        <v>7845.59</v>
      </c>
      <c r="J65" s="37">
        <f>SUM(J51,J64,J41,J30,J24,J46)</f>
        <v>70589.75999999998</v>
      </c>
      <c r="K65" s="37">
        <f>SUM(K51,K64,K41,K30,K24,K46)</f>
        <v>9481.3955149999983</v>
      </c>
      <c r="L65" s="37">
        <f>SUM(L51,L64,L41,L30,L24,L46)</f>
        <v>85307.724959999992</v>
      </c>
      <c r="M65" s="38">
        <f>SUM(M51,M64,M41,M30,M24,M46)</f>
        <v>94789.120474999989</v>
      </c>
      <c r="N65" s="49"/>
    </row>
    <row r="66" spans="1:14" x14ac:dyDescent="0.3">
      <c r="B66" s="5"/>
      <c r="C66" s="3"/>
      <c r="J66" s="9"/>
      <c r="K66" s="9"/>
      <c r="L66" s="9"/>
    </row>
    <row r="67" spans="1:14" ht="15.6" x14ac:dyDescent="0.3">
      <c r="B67" s="10" t="s">
        <v>150</v>
      </c>
      <c r="F67" s="79"/>
      <c r="G67" s="8"/>
      <c r="I67" s="123"/>
      <c r="J67" s="148" t="s">
        <v>151</v>
      </c>
      <c r="K67" s="148"/>
      <c r="L67" s="148"/>
      <c r="M67" s="148"/>
      <c r="N67" s="9"/>
    </row>
    <row r="70" spans="1:14" x14ac:dyDescent="0.3">
      <c r="B70" s="1"/>
      <c r="C70" s="1"/>
      <c r="D70" s="2"/>
      <c r="E70" s="2"/>
      <c r="F70" s="80"/>
      <c r="H70" s="2"/>
      <c r="I70" s="2"/>
    </row>
    <row r="71" spans="1:14" x14ac:dyDescent="0.3">
      <c r="H71" s="2"/>
      <c r="I71" s="2"/>
      <c r="J71" s="124" t="s">
        <v>123</v>
      </c>
      <c r="K71" s="172" t="s">
        <v>128</v>
      </c>
      <c r="L71" s="172"/>
      <c r="M71" s="172"/>
    </row>
    <row r="72" spans="1:14" x14ac:dyDescent="0.3">
      <c r="H72" s="2"/>
      <c r="I72" s="2"/>
      <c r="J72" s="124" t="s">
        <v>124</v>
      </c>
      <c r="K72" s="172" t="s">
        <v>126</v>
      </c>
      <c r="L72" s="172"/>
      <c r="M72" s="172"/>
    </row>
    <row r="73" spans="1:14" x14ac:dyDescent="0.3">
      <c r="H73" s="2"/>
      <c r="I73" s="2"/>
      <c r="J73" s="124" t="s">
        <v>125</v>
      </c>
      <c r="K73" s="172" t="s">
        <v>127</v>
      </c>
      <c r="L73" s="172"/>
      <c r="M73" s="172"/>
    </row>
    <row r="74" spans="1:14" x14ac:dyDescent="0.3">
      <c r="H74" s="2"/>
      <c r="I74" s="2"/>
    </row>
  </sheetData>
  <mergeCells count="29">
    <mergeCell ref="K72:M72"/>
    <mergeCell ref="K73:M73"/>
    <mergeCell ref="A65:H65"/>
    <mergeCell ref="A8:A9"/>
    <mergeCell ref="B8:B9"/>
    <mergeCell ref="D8:D9"/>
    <mergeCell ref="E8:E9"/>
    <mergeCell ref="K8:L8"/>
    <mergeCell ref="M8:M9"/>
    <mergeCell ref="A11:A12"/>
    <mergeCell ref="B11:B12"/>
    <mergeCell ref="C11:C12"/>
    <mergeCell ref="D11:D12"/>
    <mergeCell ref="E11:E12"/>
    <mergeCell ref="G11:G12"/>
    <mergeCell ref="K71:M71"/>
    <mergeCell ref="J67:M67"/>
    <mergeCell ref="H11:H12"/>
    <mergeCell ref="I11:I12"/>
    <mergeCell ref="A1:M1"/>
    <mergeCell ref="A2:M5"/>
    <mergeCell ref="A6:H6"/>
    <mergeCell ref="I6:J6"/>
    <mergeCell ref="K6:L6"/>
    <mergeCell ref="A7:H7"/>
    <mergeCell ref="I7:J7"/>
    <mergeCell ref="K7:L7"/>
    <mergeCell ref="J11:J12"/>
    <mergeCell ref="M11:M12"/>
  </mergeCells>
  <pageMargins left="0.23622047244094491" right="0.23622047244094491" top="0.35433070866141736" bottom="0.15748031496062992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workbookViewId="0">
      <selection activeCell="C18" sqref="C18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188" t="s">
        <v>155</v>
      </c>
      <c r="B1" s="189"/>
      <c r="C1" s="189"/>
      <c r="D1" s="189"/>
      <c r="E1" s="189"/>
      <c r="F1" s="189"/>
      <c r="G1" s="189"/>
      <c r="H1" s="189"/>
      <c r="I1" s="190"/>
      <c r="J1" s="4"/>
      <c r="K1" s="4"/>
    </row>
    <row r="2" spans="1:11" ht="30.6" x14ac:dyDescent="0.3">
      <c r="A2" s="104" t="s">
        <v>38</v>
      </c>
      <c r="B2" s="105" t="s">
        <v>18</v>
      </c>
      <c r="C2" s="105" t="s">
        <v>39</v>
      </c>
      <c r="D2" s="105" t="s">
        <v>40</v>
      </c>
      <c r="E2" s="105" t="s">
        <v>41</v>
      </c>
      <c r="F2" s="105" t="s">
        <v>42</v>
      </c>
      <c r="G2" s="106" t="s">
        <v>43</v>
      </c>
      <c r="H2" s="107" t="s">
        <v>44</v>
      </c>
      <c r="I2" s="108" t="s">
        <v>45</v>
      </c>
      <c r="J2" s="4"/>
      <c r="K2" s="4"/>
    </row>
    <row r="3" spans="1:11" ht="48.75" customHeight="1" x14ac:dyDescent="0.3">
      <c r="A3" s="97" t="s">
        <v>19</v>
      </c>
      <c r="B3" s="98">
        <v>38405</v>
      </c>
      <c r="C3" s="103" t="s">
        <v>107</v>
      </c>
      <c r="D3" s="98" t="s">
        <v>4</v>
      </c>
      <c r="E3" s="98">
        <v>0.9375</v>
      </c>
      <c r="F3" s="99">
        <v>422.83</v>
      </c>
      <c r="G3" s="99">
        <v>422.83</v>
      </c>
      <c r="H3" s="99">
        <f>E3*F3</f>
        <v>396.40312499999999</v>
      </c>
      <c r="I3" s="100">
        <f>G3*E3</f>
        <v>396.40312499999999</v>
      </c>
      <c r="J3" s="4"/>
      <c r="K3" s="4"/>
    </row>
    <row r="4" spans="1:11" ht="33" customHeight="1" x14ac:dyDescent="0.3">
      <c r="A4" s="97" t="s">
        <v>19</v>
      </c>
      <c r="B4" s="98">
        <v>92271</v>
      </c>
      <c r="C4" s="103" t="s">
        <v>108</v>
      </c>
      <c r="D4" s="98" t="s">
        <v>21</v>
      </c>
      <c r="E4" s="98">
        <v>6.25</v>
      </c>
      <c r="F4" s="99">
        <v>57.23</v>
      </c>
      <c r="G4" s="99">
        <v>57.27</v>
      </c>
      <c r="H4" s="99">
        <f t="shared" ref="H4:H6" si="0">E4*F4</f>
        <v>357.6875</v>
      </c>
      <c r="I4" s="100">
        <f t="shared" ref="I4:I6" si="1">G4*E4</f>
        <v>357.9375</v>
      </c>
      <c r="J4" s="4"/>
      <c r="K4" s="4"/>
    </row>
    <row r="5" spans="1:11" ht="52.5" customHeight="1" x14ac:dyDescent="0.3">
      <c r="A5" s="97" t="s">
        <v>19</v>
      </c>
      <c r="B5" s="98">
        <v>92787</v>
      </c>
      <c r="C5" s="103" t="s">
        <v>109</v>
      </c>
      <c r="D5" s="98" t="s">
        <v>110</v>
      </c>
      <c r="E5" s="98">
        <v>55.5</v>
      </c>
      <c r="F5" s="99">
        <v>11.86</v>
      </c>
      <c r="G5" s="99">
        <v>12.03</v>
      </c>
      <c r="H5" s="99">
        <f t="shared" si="0"/>
        <v>658.23</v>
      </c>
      <c r="I5" s="100">
        <f t="shared" si="1"/>
        <v>667.66499999999996</v>
      </c>
      <c r="J5" s="4"/>
      <c r="K5" s="4"/>
    </row>
    <row r="6" spans="1:11" ht="21.75" customHeight="1" x14ac:dyDescent="0.3">
      <c r="A6" s="97" t="s">
        <v>19</v>
      </c>
      <c r="B6" s="98">
        <v>4750</v>
      </c>
      <c r="C6" s="109" t="s">
        <v>111</v>
      </c>
      <c r="D6" s="98" t="s">
        <v>112</v>
      </c>
      <c r="E6" s="98">
        <v>5</v>
      </c>
      <c r="F6" s="99">
        <v>15.18</v>
      </c>
      <c r="G6" s="99">
        <v>17.59</v>
      </c>
      <c r="H6" s="99">
        <f t="shared" si="0"/>
        <v>75.900000000000006</v>
      </c>
      <c r="I6" s="100">
        <f t="shared" si="1"/>
        <v>87.95</v>
      </c>
      <c r="J6" s="4"/>
      <c r="K6" s="4"/>
    </row>
    <row r="7" spans="1:11" ht="15" thickBot="1" x14ac:dyDescent="0.35">
      <c r="A7" s="191" t="s">
        <v>46</v>
      </c>
      <c r="B7" s="192"/>
      <c r="C7" s="192"/>
      <c r="D7" s="192"/>
      <c r="E7" s="192"/>
      <c r="F7" s="192"/>
      <c r="G7" s="192"/>
      <c r="H7" s="101">
        <f>H3+H4+H5+H6</f>
        <v>1488.2206250000002</v>
      </c>
      <c r="I7" s="102">
        <f>I3+I4+I5+I6</f>
        <v>1509.9556250000001</v>
      </c>
      <c r="J7" s="4"/>
      <c r="K7" s="4"/>
    </row>
    <row r="8" spans="1:1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mergeCells count="2">
    <mergeCell ref="A1:I1"/>
    <mergeCell ref="A7:G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9"/>
  <sheetViews>
    <sheetView zoomScaleNormal="100" workbookViewId="0">
      <selection activeCell="D22" sqref="D22"/>
    </sheetView>
  </sheetViews>
  <sheetFormatPr defaultRowHeight="14.4" x14ac:dyDescent="0.3"/>
  <cols>
    <col min="2" max="2" width="34.88671875" customWidth="1"/>
    <col min="3" max="3" width="12.6640625" customWidth="1"/>
    <col min="4" max="4" width="9.109375" customWidth="1"/>
    <col min="5" max="14" width="11.5546875" customWidth="1"/>
  </cols>
  <sheetData>
    <row r="1" spans="1:14" ht="15" thickBot="1" x14ac:dyDescent="0.35"/>
    <row r="2" spans="1:14" x14ac:dyDescent="0.3">
      <c r="A2" s="197" t="s">
        <v>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</row>
    <row r="3" spans="1:14" x14ac:dyDescent="0.3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</row>
    <row r="4" spans="1:14" x14ac:dyDescent="0.3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</row>
    <row r="5" spans="1:14" x14ac:dyDescent="0.3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/>
    </row>
    <row r="6" spans="1:14" ht="15" thickBot="1" x14ac:dyDescent="0.3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</row>
    <row r="7" spans="1:14" ht="16.2" thickBot="1" x14ac:dyDescent="0.35">
      <c r="A7" s="206" t="s">
        <v>153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</row>
    <row r="8" spans="1:14" ht="16.2" thickBot="1" x14ac:dyDescent="0.35">
      <c r="A8" s="206" t="s">
        <v>152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8"/>
    </row>
    <row r="9" spans="1:14" x14ac:dyDescent="0.3">
      <c r="A9" s="136" t="s">
        <v>61</v>
      </c>
      <c r="B9" s="144" t="s">
        <v>62</v>
      </c>
      <c r="C9" s="143" t="s">
        <v>63</v>
      </c>
      <c r="D9" s="143" t="s">
        <v>64</v>
      </c>
      <c r="E9" s="209" t="s">
        <v>65</v>
      </c>
      <c r="F9" s="209"/>
      <c r="G9" s="210" t="s">
        <v>66</v>
      </c>
      <c r="H9" s="211"/>
      <c r="I9" s="212" t="s">
        <v>67</v>
      </c>
      <c r="J9" s="213"/>
      <c r="K9" s="212" t="s">
        <v>68</v>
      </c>
      <c r="L9" s="213"/>
      <c r="M9" s="212" t="s">
        <v>69</v>
      </c>
      <c r="N9" s="214"/>
    </row>
    <row r="10" spans="1:14" x14ac:dyDescent="0.3">
      <c r="A10" s="39"/>
      <c r="B10" s="7"/>
      <c r="C10" s="81"/>
      <c r="D10" s="81"/>
      <c r="E10" s="82" t="s">
        <v>70</v>
      </c>
      <c r="F10" s="83" t="s">
        <v>71</v>
      </c>
      <c r="G10" s="82" t="s">
        <v>70</v>
      </c>
      <c r="H10" s="83" t="s">
        <v>71</v>
      </c>
      <c r="I10" s="82" t="s">
        <v>70</v>
      </c>
      <c r="J10" s="83" t="s">
        <v>71</v>
      </c>
      <c r="K10" s="82" t="s">
        <v>70</v>
      </c>
      <c r="L10" s="83" t="s">
        <v>71</v>
      </c>
      <c r="M10" s="82" t="s">
        <v>70</v>
      </c>
      <c r="N10" s="127" t="s">
        <v>71</v>
      </c>
    </row>
    <row r="11" spans="1:14" x14ac:dyDescent="0.3">
      <c r="A11" s="39" t="s">
        <v>3</v>
      </c>
      <c r="B11" s="85" t="s">
        <v>105</v>
      </c>
      <c r="C11" s="84">
        <v>33042.81</v>
      </c>
      <c r="D11" s="84">
        <f t="shared" ref="D11:D16" si="0">C11/$C$18*100</f>
        <v>34.859285538255868</v>
      </c>
      <c r="E11" s="86">
        <v>33042.81</v>
      </c>
      <c r="F11" s="84">
        <f>E11/C11*100</f>
        <v>100</v>
      </c>
      <c r="G11" s="86"/>
      <c r="H11" s="84">
        <f t="shared" ref="H11:H16" si="1">G11/C11*100</f>
        <v>0</v>
      </c>
      <c r="I11" s="86"/>
      <c r="J11" s="84">
        <f t="shared" ref="J11:J16" si="2">I11/C11*100</f>
        <v>0</v>
      </c>
      <c r="K11" s="86"/>
      <c r="L11" s="84">
        <f t="shared" ref="L11:L16" si="3">K11/C11*100</f>
        <v>0</v>
      </c>
      <c r="M11" s="84"/>
      <c r="N11" s="128">
        <f>M11/C11*100</f>
        <v>0</v>
      </c>
    </row>
    <row r="12" spans="1:14" x14ac:dyDescent="0.3">
      <c r="A12" s="129" t="s">
        <v>72</v>
      </c>
      <c r="B12" s="85" t="s">
        <v>86</v>
      </c>
      <c r="C12" s="87">
        <v>8984.23</v>
      </c>
      <c r="D12" s="84">
        <f t="shared" si="0"/>
        <v>9.4781236496340515</v>
      </c>
      <c r="E12" s="86">
        <v>8984.23</v>
      </c>
      <c r="F12" s="84">
        <f>E12/C12*100</f>
        <v>100</v>
      </c>
      <c r="G12" s="86"/>
      <c r="H12" s="84">
        <f t="shared" si="1"/>
        <v>0</v>
      </c>
      <c r="I12" s="86"/>
      <c r="J12" s="84">
        <f t="shared" si="2"/>
        <v>0</v>
      </c>
      <c r="K12" s="84"/>
      <c r="L12" s="84">
        <f t="shared" si="3"/>
        <v>0</v>
      </c>
      <c r="M12" s="84"/>
      <c r="N12" s="128">
        <f t="shared" ref="N12:N16" si="4">M12/C12*100</f>
        <v>0</v>
      </c>
    </row>
    <row r="13" spans="1:14" x14ac:dyDescent="0.3">
      <c r="A13" s="129" t="s">
        <v>73</v>
      </c>
      <c r="B13" s="126" t="s">
        <v>50</v>
      </c>
      <c r="C13" s="84">
        <v>28405.53</v>
      </c>
      <c r="D13" s="84">
        <f t="shared" si="0"/>
        <v>29.967078500148542</v>
      </c>
      <c r="E13" s="84">
        <v>14202.77</v>
      </c>
      <c r="F13" s="84">
        <f>E13/C13*100</f>
        <v>50.000017602206334</v>
      </c>
      <c r="G13" s="84">
        <v>14202.76</v>
      </c>
      <c r="H13" s="84">
        <f t="shared" si="1"/>
        <v>49.999982397793673</v>
      </c>
      <c r="I13" s="84"/>
      <c r="J13" s="84">
        <f t="shared" si="2"/>
        <v>0</v>
      </c>
      <c r="K13" s="88"/>
      <c r="L13" s="84">
        <f t="shared" si="3"/>
        <v>0</v>
      </c>
      <c r="M13" s="84"/>
      <c r="N13" s="128">
        <f t="shared" si="4"/>
        <v>0</v>
      </c>
    </row>
    <row r="14" spans="1:14" x14ac:dyDescent="0.3">
      <c r="A14" s="129" t="s">
        <v>74</v>
      </c>
      <c r="B14" s="85" t="s">
        <v>121</v>
      </c>
      <c r="C14" s="84">
        <v>11395.91</v>
      </c>
      <c r="D14" s="84">
        <f t="shared" si="0"/>
        <v>12.022381893618171</v>
      </c>
      <c r="E14" s="84"/>
      <c r="F14" s="84">
        <f t="shared" ref="F14:F15" si="5">E14/C14*100</f>
        <v>0</v>
      </c>
      <c r="G14" s="86">
        <v>11395.91</v>
      </c>
      <c r="H14" s="84">
        <f t="shared" si="1"/>
        <v>100</v>
      </c>
      <c r="I14" s="86"/>
      <c r="J14" s="84">
        <f t="shared" si="2"/>
        <v>0</v>
      </c>
      <c r="K14" s="96"/>
      <c r="L14" s="84">
        <f t="shared" si="3"/>
        <v>0</v>
      </c>
      <c r="M14" s="84"/>
      <c r="N14" s="128">
        <f t="shared" si="4"/>
        <v>0</v>
      </c>
    </row>
    <row r="15" spans="1:14" x14ac:dyDescent="0.3">
      <c r="A15" s="129" t="s">
        <v>75</v>
      </c>
      <c r="B15" s="126" t="s">
        <v>23</v>
      </c>
      <c r="C15" s="84">
        <v>7318.29</v>
      </c>
      <c r="D15" s="84">
        <f t="shared" si="0"/>
        <v>7.7206012673184441</v>
      </c>
      <c r="E15" s="84"/>
      <c r="F15" s="84">
        <f t="shared" si="5"/>
        <v>0</v>
      </c>
      <c r="G15" s="86">
        <v>7318.29</v>
      </c>
      <c r="H15" s="84">
        <f t="shared" si="1"/>
        <v>100</v>
      </c>
      <c r="I15" s="86"/>
      <c r="J15" s="84">
        <f t="shared" si="2"/>
        <v>0</v>
      </c>
      <c r="K15" s="96"/>
      <c r="L15" s="84">
        <f t="shared" si="3"/>
        <v>0</v>
      </c>
      <c r="M15" s="84"/>
      <c r="N15" s="128">
        <f t="shared" si="4"/>
        <v>0</v>
      </c>
    </row>
    <row r="16" spans="1:14" x14ac:dyDescent="0.3">
      <c r="A16" s="129" t="s">
        <v>76</v>
      </c>
      <c r="B16" s="89" t="s">
        <v>55</v>
      </c>
      <c r="C16" s="84">
        <v>5642.35</v>
      </c>
      <c r="D16" s="84">
        <f t="shared" si="0"/>
        <v>5.9525291510249279</v>
      </c>
      <c r="E16" s="84"/>
      <c r="F16" s="84">
        <f t="shared" ref="F16" si="6">E16/C16*100</f>
        <v>0</v>
      </c>
      <c r="G16" s="86">
        <v>5642.35</v>
      </c>
      <c r="H16" s="84">
        <f t="shared" si="1"/>
        <v>100</v>
      </c>
      <c r="I16" s="86"/>
      <c r="J16" s="84">
        <f t="shared" si="2"/>
        <v>0</v>
      </c>
      <c r="K16" s="86"/>
      <c r="L16" s="84">
        <f t="shared" si="3"/>
        <v>0</v>
      </c>
      <c r="M16" s="84"/>
      <c r="N16" s="128">
        <f t="shared" si="4"/>
        <v>0</v>
      </c>
    </row>
    <row r="17" spans="1:14" x14ac:dyDescent="0.3">
      <c r="A17" s="130"/>
      <c r="B17" s="91"/>
      <c r="C17" s="90"/>
      <c r="D17" s="90"/>
      <c r="E17" s="84"/>
      <c r="F17" s="86"/>
      <c r="G17" s="86"/>
      <c r="H17" s="86"/>
      <c r="I17" s="86"/>
      <c r="J17" s="86"/>
      <c r="K17" s="86"/>
      <c r="L17" s="86"/>
      <c r="M17" s="84"/>
      <c r="N17" s="128"/>
    </row>
    <row r="18" spans="1:14" x14ac:dyDescent="0.3">
      <c r="A18" s="193" t="s">
        <v>77</v>
      </c>
      <c r="B18" s="194"/>
      <c r="C18" s="145">
        <f>SUM(C11:C17)</f>
        <v>94789.119999999995</v>
      </c>
      <c r="D18" s="145">
        <f>SUM(D11:D17)</f>
        <v>100.00000000000001</v>
      </c>
      <c r="E18" s="92">
        <f>SUM(E10:E16,)</f>
        <v>56229.81</v>
      </c>
      <c r="F18" s="92">
        <f>E18/C18*100</f>
        <v>59.320953712831184</v>
      </c>
      <c r="G18" s="92">
        <f>SUM(G10:G16,)</f>
        <v>38559.31</v>
      </c>
      <c r="H18" s="92">
        <f>G18/C18*100</f>
        <v>40.679046287168823</v>
      </c>
      <c r="I18" s="92">
        <f>SUM(I10:I16,)</f>
        <v>0</v>
      </c>
      <c r="J18" s="93">
        <f>I18/C18*100</f>
        <v>0</v>
      </c>
      <c r="K18" s="93">
        <f>SUM(K10:K17,)</f>
        <v>0</v>
      </c>
      <c r="L18" s="93">
        <f>K18/C18*100</f>
        <v>0</v>
      </c>
      <c r="M18" s="92">
        <f>SUM(M11:M16)</f>
        <v>0</v>
      </c>
      <c r="N18" s="131">
        <f>M18/C18*100</f>
        <v>0</v>
      </c>
    </row>
    <row r="19" spans="1:14" ht="15" thickBot="1" x14ac:dyDescent="0.35">
      <c r="A19" s="195" t="s">
        <v>78</v>
      </c>
      <c r="B19" s="196"/>
      <c r="C19" s="132"/>
      <c r="D19" s="132"/>
      <c r="E19" s="133">
        <f>E18</f>
        <v>56229.81</v>
      </c>
      <c r="F19" s="133">
        <f>F18</f>
        <v>59.320953712831184</v>
      </c>
      <c r="G19" s="133">
        <f>G18+E18</f>
        <v>94789.119999999995</v>
      </c>
      <c r="H19" s="133">
        <f>H18+F18</f>
        <v>100</v>
      </c>
      <c r="I19" s="133">
        <f>I18+G18+E18</f>
        <v>94789.119999999995</v>
      </c>
      <c r="J19" s="134">
        <f>J18+H18+F18</f>
        <v>100</v>
      </c>
      <c r="K19" s="134">
        <f>K18+I18+G18+E18</f>
        <v>94789.119999999995</v>
      </c>
      <c r="L19" s="135">
        <f>L18+J19</f>
        <v>100</v>
      </c>
      <c r="M19" s="146">
        <f>M18+K19</f>
        <v>94789.119999999995</v>
      </c>
      <c r="N19" s="147">
        <f>N18+L19</f>
        <v>100</v>
      </c>
    </row>
  </sheetData>
  <mergeCells count="10">
    <mergeCell ref="A18:B18"/>
    <mergeCell ref="A19:B19"/>
    <mergeCell ref="A2:N6"/>
    <mergeCell ref="A7:N7"/>
    <mergeCell ref="A8:N8"/>
    <mergeCell ref="E9:F9"/>
    <mergeCell ref="G9:H9"/>
    <mergeCell ref="I9:J9"/>
    <mergeCell ref="K9:L9"/>
    <mergeCell ref="M9:N9"/>
  </mergeCells>
  <pageMargins left="0.511811024" right="0.511811024" top="0.78740157499999996" bottom="0.78740157499999996" header="0.31496062000000002" footer="0.31496062000000002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projeto C BDI</vt:lpstr>
      <vt:lpstr>Composição 1</vt:lpstr>
      <vt:lpstr>Cronograma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rossa</cp:lastModifiedBy>
  <cp:lastPrinted>2022-07-21T11:46:41Z</cp:lastPrinted>
  <dcterms:created xsi:type="dcterms:W3CDTF">2012-05-31T11:19:41Z</dcterms:created>
  <dcterms:modified xsi:type="dcterms:W3CDTF">2022-07-21T11:49:00Z</dcterms:modified>
</cp:coreProperties>
</file>