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sa\Documents\Prefeitura\Banheiros\Atualização de projeto\"/>
    </mc:Choice>
  </mc:AlternateContent>
  <xr:revisionPtr revIDLastSave="0" documentId="13_ncr:1_{EB97C7CD-0D2B-4BE9-9F58-BE0B9FE675A9}" xr6:coauthVersionLast="45" xr6:coauthVersionMax="45" xr10:uidLastSave="{00000000-0000-0000-0000-000000000000}"/>
  <bookViews>
    <workbookView xWindow="-108" yWindow="-108" windowWidth="23256" windowHeight="12576" xr2:uid="{9B5E562E-3154-41CF-B704-47966AD7637B}"/>
  </bookViews>
  <sheets>
    <sheet name="PO" sheetId="1" r:id="rId1"/>
    <sheet name="Composições" sheetId="2" r:id="rId2"/>
  </sheets>
  <definedNames>
    <definedName name="NCOMPOSICOES">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71" i="2" l="1"/>
  <c r="H71" i="2"/>
  <c r="I60" i="2"/>
  <c r="H60" i="2"/>
  <c r="I49" i="2"/>
  <c r="H49" i="2"/>
  <c r="I43" i="2"/>
  <c r="H43" i="2"/>
  <c r="I39" i="2"/>
  <c r="H39" i="2"/>
  <c r="I35" i="2"/>
  <c r="H35" i="2"/>
  <c r="P122" i="1" l="1"/>
  <c r="R122" i="1" s="1"/>
  <c r="O122" i="1"/>
  <c r="Q122" i="1" s="1"/>
  <c r="P116" i="1"/>
  <c r="R116" i="1" s="1"/>
  <c r="P117" i="1"/>
  <c r="R117" i="1" s="1"/>
  <c r="P118" i="1"/>
  <c r="R118" i="1" s="1"/>
  <c r="P119" i="1"/>
  <c r="R119" i="1" s="1"/>
  <c r="P120" i="1"/>
  <c r="R120" i="1" s="1"/>
  <c r="P115" i="1"/>
  <c r="R115" i="1" s="1"/>
  <c r="O116" i="1"/>
  <c r="Q116" i="1" s="1"/>
  <c r="O117" i="1"/>
  <c r="Q117" i="1" s="1"/>
  <c r="O118" i="1"/>
  <c r="Q118" i="1" s="1"/>
  <c r="O119" i="1"/>
  <c r="Q119" i="1" s="1"/>
  <c r="O120" i="1"/>
  <c r="Q120" i="1" s="1"/>
  <c r="O115" i="1"/>
  <c r="Q115" i="1" s="1"/>
  <c r="P108" i="1"/>
  <c r="R108" i="1" s="1"/>
  <c r="P109" i="1"/>
  <c r="R109" i="1" s="1"/>
  <c r="P110" i="1"/>
  <c r="R110" i="1" s="1"/>
  <c r="P111" i="1"/>
  <c r="R111" i="1" s="1"/>
  <c r="P112" i="1"/>
  <c r="R112" i="1" s="1"/>
  <c r="P113" i="1"/>
  <c r="R113" i="1" s="1"/>
  <c r="P107" i="1"/>
  <c r="R107" i="1" s="1"/>
  <c r="O108" i="1"/>
  <c r="Q108" i="1" s="1"/>
  <c r="O109" i="1"/>
  <c r="Q109" i="1" s="1"/>
  <c r="O110" i="1"/>
  <c r="Q110" i="1" s="1"/>
  <c r="O111" i="1"/>
  <c r="Q111" i="1" s="1"/>
  <c r="O112" i="1"/>
  <c r="Q112" i="1" s="1"/>
  <c r="O113" i="1"/>
  <c r="Q113" i="1" s="1"/>
  <c r="O107" i="1"/>
  <c r="Q107" i="1" s="1"/>
  <c r="P99" i="1"/>
  <c r="R99" i="1" s="1"/>
  <c r="P100" i="1"/>
  <c r="R100" i="1" s="1"/>
  <c r="P101" i="1"/>
  <c r="R101" i="1" s="1"/>
  <c r="P102" i="1"/>
  <c r="R102" i="1" s="1"/>
  <c r="P103" i="1"/>
  <c r="R103" i="1" s="1"/>
  <c r="P104" i="1"/>
  <c r="R104" i="1" s="1"/>
  <c r="P105" i="1"/>
  <c r="R105" i="1" s="1"/>
  <c r="P98" i="1"/>
  <c r="R98" i="1" s="1"/>
  <c r="O99" i="1"/>
  <c r="Q99" i="1" s="1"/>
  <c r="O100" i="1"/>
  <c r="Q100" i="1" s="1"/>
  <c r="O101" i="1"/>
  <c r="Q101" i="1" s="1"/>
  <c r="O102" i="1"/>
  <c r="Q102" i="1" s="1"/>
  <c r="O103" i="1"/>
  <c r="Q103" i="1" s="1"/>
  <c r="O104" i="1"/>
  <c r="Q104" i="1" s="1"/>
  <c r="O105" i="1"/>
  <c r="Q105" i="1" s="1"/>
  <c r="O98" i="1"/>
  <c r="Q98" i="1" s="1"/>
  <c r="P96" i="1"/>
  <c r="R96" i="1" s="1"/>
  <c r="O96" i="1"/>
  <c r="Q96" i="1" s="1"/>
  <c r="P89" i="1"/>
  <c r="R89" i="1" s="1"/>
  <c r="P90" i="1"/>
  <c r="R90" i="1" s="1"/>
  <c r="P91" i="1"/>
  <c r="R91" i="1" s="1"/>
  <c r="P92" i="1"/>
  <c r="R92" i="1" s="1"/>
  <c r="P93" i="1"/>
  <c r="R93" i="1" s="1"/>
  <c r="P94" i="1"/>
  <c r="R94" i="1" s="1"/>
  <c r="P88" i="1"/>
  <c r="R88" i="1" s="1"/>
  <c r="O89" i="1"/>
  <c r="Q89" i="1" s="1"/>
  <c r="O90" i="1"/>
  <c r="Q90" i="1" s="1"/>
  <c r="O91" i="1"/>
  <c r="Q91" i="1" s="1"/>
  <c r="O92" i="1"/>
  <c r="Q92" i="1" s="1"/>
  <c r="O93" i="1"/>
  <c r="Q93" i="1" s="1"/>
  <c r="O94" i="1"/>
  <c r="Q94" i="1" s="1"/>
  <c r="O88" i="1"/>
  <c r="Q88" i="1" s="1"/>
  <c r="P80" i="1"/>
  <c r="R80" i="1" s="1"/>
  <c r="P81" i="1"/>
  <c r="R81" i="1" s="1"/>
  <c r="P82" i="1"/>
  <c r="R82" i="1" s="1"/>
  <c r="P83" i="1"/>
  <c r="R83" i="1" s="1"/>
  <c r="P84" i="1"/>
  <c r="R84" i="1" s="1"/>
  <c r="P85" i="1"/>
  <c r="R85" i="1" s="1"/>
  <c r="P86" i="1"/>
  <c r="R86" i="1" s="1"/>
  <c r="P79" i="1"/>
  <c r="R79" i="1" s="1"/>
  <c r="O80" i="1"/>
  <c r="Q80" i="1" s="1"/>
  <c r="O81" i="1"/>
  <c r="Q81" i="1" s="1"/>
  <c r="O82" i="1"/>
  <c r="Q82" i="1" s="1"/>
  <c r="O83" i="1"/>
  <c r="Q83" i="1" s="1"/>
  <c r="O84" i="1"/>
  <c r="Q84" i="1" s="1"/>
  <c r="O85" i="1"/>
  <c r="Q85" i="1" s="1"/>
  <c r="O86" i="1"/>
  <c r="Q86" i="1" s="1"/>
  <c r="O79" i="1"/>
  <c r="Q79" i="1" s="1"/>
  <c r="P69" i="1"/>
  <c r="R69" i="1" s="1"/>
  <c r="P70" i="1"/>
  <c r="R70" i="1" s="1"/>
  <c r="P71" i="1"/>
  <c r="R71" i="1" s="1"/>
  <c r="P72" i="1"/>
  <c r="R72" i="1" s="1"/>
  <c r="P73" i="1"/>
  <c r="R73" i="1" s="1"/>
  <c r="P74" i="1"/>
  <c r="R74" i="1" s="1"/>
  <c r="P75" i="1"/>
  <c r="R75" i="1" s="1"/>
  <c r="P76" i="1"/>
  <c r="R76" i="1" s="1"/>
  <c r="P77" i="1"/>
  <c r="R77" i="1" s="1"/>
  <c r="P68" i="1"/>
  <c r="R68" i="1" s="1"/>
  <c r="O69" i="1"/>
  <c r="Q69" i="1" s="1"/>
  <c r="O70" i="1"/>
  <c r="Q70" i="1" s="1"/>
  <c r="O71" i="1"/>
  <c r="Q71" i="1" s="1"/>
  <c r="O72" i="1"/>
  <c r="Q72" i="1" s="1"/>
  <c r="O73" i="1"/>
  <c r="Q73" i="1" s="1"/>
  <c r="O74" i="1"/>
  <c r="Q74" i="1" s="1"/>
  <c r="O75" i="1"/>
  <c r="Q75" i="1" s="1"/>
  <c r="O76" i="1"/>
  <c r="Q76" i="1" s="1"/>
  <c r="O77" i="1"/>
  <c r="Q77" i="1" s="1"/>
  <c r="O68" i="1"/>
  <c r="Q68" i="1" s="1"/>
  <c r="P60" i="1"/>
  <c r="R60" i="1" s="1"/>
  <c r="P61" i="1"/>
  <c r="R61" i="1" s="1"/>
  <c r="P62" i="1"/>
  <c r="R62" i="1" s="1"/>
  <c r="P63" i="1"/>
  <c r="R63" i="1" s="1"/>
  <c r="P64" i="1"/>
  <c r="R64" i="1" s="1"/>
  <c r="P65" i="1"/>
  <c r="R65" i="1" s="1"/>
  <c r="P66" i="1"/>
  <c r="R66" i="1" s="1"/>
  <c r="P59" i="1"/>
  <c r="R59" i="1" s="1"/>
  <c r="O60" i="1"/>
  <c r="Q60" i="1" s="1"/>
  <c r="O61" i="1"/>
  <c r="Q61" i="1" s="1"/>
  <c r="O62" i="1"/>
  <c r="Q62" i="1" s="1"/>
  <c r="O63" i="1"/>
  <c r="Q63" i="1" s="1"/>
  <c r="O64" i="1"/>
  <c r="Q64" i="1" s="1"/>
  <c r="O65" i="1"/>
  <c r="Q65" i="1" s="1"/>
  <c r="O66" i="1"/>
  <c r="Q66" i="1" s="1"/>
  <c r="O59" i="1"/>
  <c r="Q59" i="1" s="1"/>
  <c r="P48" i="1"/>
  <c r="R48" i="1" s="1"/>
  <c r="P49" i="1"/>
  <c r="R49" i="1" s="1"/>
  <c r="P50" i="1"/>
  <c r="R50" i="1" s="1"/>
  <c r="P51" i="1"/>
  <c r="R51" i="1" s="1"/>
  <c r="P52" i="1"/>
  <c r="R52" i="1" s="1"/>
  <c r="P53" i="1"/>
  <c r="R53" i="1" s="1"/>
  <c r="P54" i="1"/>
  <c r="R54" i="1" s="1"/>
  <c r="P55" i="1"/>
  <c r="R55" i="1" s="1"/>
  <c r="P56" i="1"/>
  <c r="R56" i="1" s="1"/>
  <c r="P47" i="1"/>
  <c r="R47" i="1" s="1"/>
  <c r="O48" i="1"/>
  <c r="Q48" i="1" s="1"/>
  <c r="O49" i="1"/>
  <c r="Q49" i="1" s="1"/>
  <c r="O50" i="1"/>
  <c r="Q50" i="1" s="1"/>
  <c r="O51" i="1"/>
  <c r="Q51" i="1" s="1"/>
  <c r="O52" i="1"/>
  <c r="Q52" i="1" s="1"/>
  <c r="O53" i="1"/>
  <c r="Q53" i="1" s="1"/>
  <c r="O54" i="1"/>
  <c r="Q54" i="1" s="1"/>
  <c r="O55" i="1"/>
  <c r="Q55" i="1" s="1"/>
  <c r="O56" i="1"/>
  <c r="Q56" i="1" s="1"/>
  <c r="O47" i="1"/>
  <c r="Q47" i="1" s="1"/>
  <c r="P44" i="1"/>
  <c r="R44" i="1" s="1"/>
  <c r="P45" i="1"/>
  <c r="R45" i="1" s="1"/>
  <c r="P43" i="1"/>
  <c r="R43" i="1" s="1"/>
  <c r="P41" i="1"/>
  <c r="R41" i="1" s="1"/>
  <c r="O44" i="1"/>
  <c r="Q44" i="1" s="1"/>
  <c r="O45" i="1"/>
  <c r="Q45" i="1" s="1"/>
  <c r="O43" i="1"/>
  <c r="Q43" i="1" s="1"/>
  <c r="P40" i="1"/>
  <c r="R40" i="1" s="1"/>
  <c r="P39" i="1"/>
  <c r="R39" i="1" s="1"/>
  <c r="O40" i="1"/>
  <c r="Q40" i="1" s="1"/>
  <c r="O41" i="1"/>
  <c r="Q41" i="1" s="1"/>
  <c r="O39" i="1"/>
  <c r="Q39" i="1" s="1"/>
  <c r="P37" i="1"/>
  <c r="R37" i="1" s="1"/>
  <c r="P36" i="1"/>
  <c r="R36" i="1" s="1"/>
  <c r="O37" i="1"/>
  <c r="Q37" i="1" s="1"/>
  <c r="O36" i="1"/>
  <c r="Q36" i="1" s="1"/>
  <c r="P33" i="1"/>
  <c r="R33" i="1" s="1"/>
  <c r="P34" i="1"/>
  <c r="R34" i="1" s="1"/>
  <c r="P32" i="1"/>
  <c r="R32" i="1" s="1"/>
  <c r="O33" i="1"/>
  <c r="Q33" i="1" s="1"/>
  <c r="O34" i="1"/>
  <c r="Q34" i="1" s="1"/>
  <c r="O32" i="1"/>
  <c r="Q32" i="1" s="1"/>
  <c r="P29" i="1"/>
  <c r="R29" i="1" s="1"/>
  <c r="P30" i="1"/>
  <c r="R30" i="1" s="1"/>
  <c r="P28" i="1"/>
  <c r="R28" i="1" s="1"/>
  <c r="O29" i="1"/>
  <c r="Q29" i="1" s="1"/>
  <c r="O30" i="1"/>
  <c r="Q30" i="1" s="1"/>
  <c r="O28" i="1"/>
  <c r="Q28" i="1" s="1"/>
  <c r="P26" i="1"/>
  <c r="R26" i="1" s="1"/>
  <c r="O26" i="1"/>
  <c r="Q26" i="1" s="1"/>
  <c r="P20" i="1"/>
  <c r="R20" i="1" s="1"/>
  <c r="P21" i="1"/>
  <c r="R21" i="1" s="1"/>
  <c r="P22" i="1"/>
  <c r="R22" i="1" s="1"/>
  <c r="P23" i="1"/>
  <c r="R23" i="1" s="1"/>
  <c r="P24" i="1"/>
  <c r="R24" i="1" s="1"/>
  <c r="O20" i="1"/>
  <c r="Q20" i="1" s="1"/>
  <c r="O21" i="1"/>
  <c r="Q21" i="1" s="1"/>
  <c r="O22" i="1"/>
  <c r="Q22" i="1" s="1"/>
  <c r="O23" i="1"/>
  <c r="Q23" i="1" s="1"/>
  <c r="O24" i="1"/>
  <c r="Q24" i="1" s="1"/>
  <c r="P18" i="1"/>
  <c r="R18" i="1" s="1"/>
  <c r="P17" i="1"/>
  <c r="R17" i="1" s="1"/>
  <c r="O18" i="1"/>
  <c r="Q18" i="1" s="1"/>
  <c r="O17" i="1"/>
  <c r="Q17" i="1" s="1"/>
  <c r="R106" i="1" l="1"/>
  <c r="Q106" i="1"/>
  <c r="R121" i="1" l="1"/>
  <c r="R133" i="1" s="1"/>
  <c r="Q121" i="1"/>
  <c r="Q114" i="1" l="1"/>
  <c r="R114" i="1"/>
  <c r="R97" i="1" l="1"/>
  <c r="Q97" i="1"/>
  <c r="R95" i="1"/>
  <c r="Q95" i="1"/>
  <c r="R87" i="1" l="1"/>
  <c r="Q87" i="1"/>
  <c r="R78" i="1" l="1"/>
  <c r="Q78" i="1"/>
  <c r="Q67" i="1" l="1"/>
  <c r="R67" i="1"/>
  <c r="Q58" i="1"/>
  <c r="Q46" i="1"/>
  <c r="R38" i="1"/>
  <c r="R46" i="1"/>
  <c r="R58" i="1"/>
  <c r="Q38" i="1"/>
  <c r="Q42" i="1"/>
  <c r="R42" i="1"/>
  <c r="R57" i="1" l="1"/>
  <c r="Q57" i="1"/>
  <c r="R31" i="1"/>
  <c r="Q31" i="1"/>
  <c r="Q35" i="1"/>
  <c r="R35" i="1"/>
  <c r="Q27" i="1" l="1"/>
  <c r="R27" i="1"/>
  <c r="R25" i="1"/>
  <c r="Q25" i="1"/>
  <c r="Q16" i="1" l="1"/>
  <c r="R16" i="1"/>
  <c r="R19" i="1"/>
  <c r="Q19" i="1"/>
  <c r="R15" i="1" l="1"/>
  <c r="R127" i="1" s="1"/>
  <c r="R131" i="1" s="1"/>
  <c r="Q15" i="1"/>
  <c r="Q126" i="1" s="1"/>
  <c r="R135" i="1" l="1"/>
</calcChain>
</file>

<file path=xl/sharedStrings.xml><?xml version="1.0" encoding="utf-8"?>
<sst xmlns="http://schemas.openxmlformats.org/spreadsheetml/2006/main" count="625" uniqueCount="316">
  <si>
    <t>CUSTO UNIT</t>
  </si>
  <si>
    <t>DESCRIÇÃO</t>
  </si>
  <si>
    <t>COEFIC.</t>
  </si>
  <si>
    <t>DESONERADO</t>
  </si>
  <si>
    <t>NÃO DESONER.</t>
  </si>
  <si>
    <t>COMPOSIÇÃO</t>
  </si>
  <si>
    <t>Locação convencional da obra, através de gabarito de tábuas corridas pontaletadas com  reaproveitamento</t>
  </si>
  <si>
    <t xml:space="preserve">COMPOSIÇÕES </t>
  </si>
  <si>
    <t xml:space="preserve">FONTE </t>
  </si>
  <si>
    <t xml:space="preserve">CÓDIGO </t>
  </si>
  <si>
    <t xml:space="preserve">UNIDADE </t>
  </si>
  <si>
    <t>SINAPI-I</t>
  </si>
  <si>
    <t>KG</t>
  </si>
  <si>
    <t>CAIBRO NÃO APARELHADO 7,5* X 7,5*, EM MAÇARANDUBA, ANGELIM OU EQUIVALENTE DA REGIÃO - BRUTA</t>
  </si>
  <si>
    <t>M</t>
  </si>
  <si>
    <t>PREGO DE ACO POLIDO COM CABECA 18 X 27 (2 1/2 X 10)</t>
  </si>
  <si>
    <t>TABUA *2,5 X 23* CM EM PINUS, MISTA OU EQUIVALENTE DA REGIAO - BRUTA</t>
  </si>
  <si>
    <t>SERVENTE COM ENCARGOS COMPLEMENTARES</t>
  </si>
  <si>
    <t>H</t>
  </si>
  <si>
    <t>CARPINTEIRO DE FORMAS COM ENCARGOS COMPLEMENTARES</t>
  </si>
  <si>
    <t>Telhamento com telha de fibrocimento ondulada, espessura 6 mm, incluindo juntas de vedação e acessórios de fixação</t>
  </si>
  <si>
    <t>SINAPI</t>
  </si>
  <si>
    <t>TELHADISTA COM ENCARGOS COMPLEMENTARES</t>
  </si>
  <si>
    <t>CONJUNTO ARRUELAS DE VEDACAO 5/16" PARA TELHA FIBROCIMENTO (UMA ARRUELA METALICA E UMA ARRUELA PVC - CONICAS)</t>
  </si>
  <si>
    <t>CJ</t>
  </si>
  <si>
    <t>PARAFUSO ZINCADO ROSCA SOBERBA, CABECA SEXTAVADA, 5/16 " X 110 MM, PARA FIXACAO DE TELHA EM MADEIRA</t>
  </si>
  <si>
    <t>UN</t>
  </si>
  <si>
    <t>TELHA DE FIBROCIMENTO ONDULADA E = 6 MM, DE 2,44 X 1,10 M (SEM AMIANTO)</t>
  </si>
  <si>
    <t>M²</t>
  </si>
  <si>
    <t>VIGA NAO APARELHADA  *6 X 12* CM, EM MACARANDUBA, ANGELIM OU EQUIVALENTE DA REGIAO - BRUTA</t>
  </si>
  <si>
    <t>PEDREIRO COM ENCARGOS COMPLEMENTARES</t>
  </si>
  <si>
    <t>JANELA BASCULANTE, ACO, COM BATENTE/REQUADRO, 60 X 60 CM (SEM VIDROS)</t>
  </si>
  <si>
    <t>Lastro de brita n°2 apiloada manualmente, espessura 5 cm</t>
  </si>
  <si>
    <t>PEDRA BRITADA N. 2 (19 A 38 MM) POSTO PEDREIRA/FORNECEDOR, SEM FRETE</t>
  </si>
  <si>
    <t>M³</t>
  </si>
  <si>
    <t>Quadro de Distribuição</t>
  </si>
  <si>
    <t>QUADRO DE DISTRIBUICAO, SEM BARRAMENTO, EM PVC, DE EMBUTIR, PARA 3 DISJUNTORES NEMA OU 4 DISJUNTORES DIN</t>
  </si>
  <si>
    <t>ELETECISTA COM ENCARGOS COMPLEMENTARES</t>
  </si>
  <si>
    <t>Tanque de pvc fixado na parede, incluso sifão, valvula e torneira metálica.</t>
  </si>
  <si>
    <t>COTAÇÃO</t>
  </si>
  <si>
    <t>VÁLVULA EM PLÁSTICO 1 PARA PIA, TANQUE OU LAVATÓRIO, COM OU SEM LADRÃO - FORNECIMENTO E INSTALAÇÃO. AF_01/2020</t>
  </si>
  <si>
    <t>SIFÃO DO TIPO FLEXÍVEL EM PVC 1  X 1.1/2  - FORNECIMENTO E INSTALAÇÃO. AF_01/2020</t>
  </si>
  <si>
    <t>CAIXA DE INSPEÇÃO (CONFORME PROJETO)</t>
  </si>
  <si>
    <t>CIMENTO PORTLAND COMPOSTO CP II-32</t>
  </si>
  <si>
    <t>BLOCO CERAMICO VAZADO PARA ALVENARIA DE VEDACAO, 6 FUROS, DE 9 X 14 X 19 CM (L X A X C)</t>
  </si>
  <si>
    <t>ARGAMASSA TRAÇO 1:2:8 (EM VOLUME DE CIMENTO, CAL E AREIA MÉDIA ÚMIDA) PARA EMBOÇO/MASSA ÚNICA/ASSENTAMENTO DE ALVENARIA DE VEDAÇÃO, PREPARO MECÂNICO COM MISTURADOR DE EIXO HORIZONTAL DE 300 KG. AF_08/2019</t>
  </si>
  <si>
    <t xml:space="preserve">PEDREIRO COM ENCARGOS COMPLEMESNTARES </t>
  </si>
  <si>
    <t xml:space="preserve">SERVENTE COM ENCARGOS COMPLEMENTARES </t>
  </si>
  <si>
    <t>ARGAMASSA TRAÇO 1:4 (CIMENTO E AREIA MÉDIA), PREPARO MECÂNICO COM BETONEIRA 400 L. AF_08/2014</t>
  </si>
  <si>
    <t>ESCAVAÇÃO MANUAL DE VALA COM PROFUNDIDADE MENOR OU IGUAL A 1,30 M. AF_03/2016</t>
  </si>
  <si>
    <t>CONCRETO FCK = 15MPA, TRAÇO 1:3,4:3,5 (CIMENTO/ AREIA MÉDIA/ BRITA 1)  - PREPARO MECÂNICO COM BETONEIRA 600 L. AF_07/2016</t>
  </si>
  <si>
    <t>PLACA DE OBRA</t>
  </si>
  <si>
    <t>CHAPA DE ACO GALVANIZADA BITOLA GSG 20, E = 0,95 MM (7,60 KG/M2)</t>
  </si>
  <si>
    <t>PONTALETE *7,5 X 7,5* CM EM PINUS, MISTA OU EQUIVALENTE DA REGIAO - BRUTA</t>
  </si>
  <si>
    <t>PREGO DE ACO POLIDO COM CABECA 15 X 15 (1 1/4 X 13)</t>
  </si>
  <si>
    <t>PREGO DE ACO POLIDO COM CABECA 19 X 33 (3 X 9)</t>
  </si>
  <si>
    <t>SARRAFO *2,5 X 10* CM EM PINUS, MISTA OU EQUIVALENTE DA REGIAO - BRUTA</t>
  </si>
  <si>
    <t>SOLVENTE DILUENTE A BASE DE AGUARRAS</t>
  </si>
  <si>
    <t>L</t>
  </si>
  <si>
    <t>TINTA A OLEO BRILHANTE, PARA MADEIRAS E METAIS</t>
  </si>
  <si>
    <t>FUNDO ANTICORROSIVO PARA METAIS FERROSOS (ZARCAO)</t>
  </si>
  <si>
    <t>PINTOR COM ENCARGOS COMPLEMENTARES</t>
  </si>
  <si>
    <t>TANQUE SIMPLES PARA LAVAR ROUPA, EM PVC, 20L, FIXADO NA PAREDE</t>
  </si>
  <si>
    <t xml:space="preserve">REFERÊNCIA </t>
  </si>
  <si>
    <t>RUFO EXTERNO DE CHAPA DE ACO GALVANIZADA NUM 26, CORTE 25 CM</t>
  </si>
  <si>
    <t>RESPONSÁVEL TÉCNICO:</t>
  </si>
  <si>
    <t>________________________</t>
  </si>
  <si>
    <t>RS236486</t>
  </si>
  <si>
    <t>PREFEITURA MUNICIPAL DE FONTOURA XAVIER-RS</t>
  </si>
  <si>
    <t>Item</t>
  </si>
  <si>
    <r>
      <rPr>
        <b/>
        <sz val="11"/>
        <color theme="1"/>
        <rFont val="Calibri"/>
        <family val="2"/>
        <scheme val="minor"/>
      </rPr>
      <t>Localidade:</t>
    </r>
    <r>
      <rPr>
        <sz val="11"/>
        <color theme="1"/>
        <rFont val="Calibri"/>
        <family val="2"/>
        <scheme val="minor"/>
      </rPr>
      <t xml:space="preserve"> Perímetro Urbano de Fontoura Xavier-RS</t>
    </r>
  </si>
  <si>
    <r>
      <rPr>
        <b/>
        <sz val="11"/>
        <color theme="1"/>
        <rFont val="Calibri"/>
        <family val="2"/>
        <scheme val="minor"/>
      </rPr>
      <t>Estado:</t>
    </r>
    <r>
      <rPr>
        <sz val="11"/>
        <color theme="1"/>
        <rFont val="Calibri"/>
        <family val="2"/>
        <scheme val="minor"/>
      </rPr>
      <t xml:space="preserve"> RS</t>
    </r>
  </si>
  <si>
    <r>
      <rPr>
        <b/>
        <sz val="11"/>
        <color theme="1"/>
        <rFont val="Calibri"/>
        <family val="2"/>
        <scheme val="minor"/>
      </rPr>
      <t>Obra:</t>
    </r>
    <r>
      <rPr>
        <sz val="11"/>
        <color theme="1"/>
        <rFont val="Calibri"/>
        <family val="2"/>
        <scheme val="minor"/>
      </rPr>
      <t xml:space="preserve"> Módulo Sanitário Domiciliar</t>
    </r>
  </si>
  <si>
    <r>
      <rPr>
        <b/>
        <sz val="11"/>
        <color theme="1"/>
        <rFont val="Calibri"/>
        <family val="2"/>
        <scheme val="minor"/>
      </rPr>
      <t>Covênio:</t>
    </r>
    <r>
      <rPr>
        <sz val="11"/>
        <color theme="1"/>
        <rFont val="Calibri"/>
        <family val="2"/>
        <scheme val="minor"/>
      </rPr>
      <t xml:space="preserve"> 907816/2020</t>
    </r>
  </si>
  <si>
    <t>Código</t>
  </si>
  <si>
    <t>Descrição</t>
  </si>
  <si>
    <t>Unidade</t>
  </si>
  <si>
    <t>Quantidade</t>
  </si>
  <si>
    <t>BDI 1 (%) Com Desoneração:</t>
  </si>
  <si>
    <t>BDI 2 (%) Sem Desoneração:</t>
  </si>
  <si>
    <t>Preço Unitário BDI 1 (R$)</t>
  </si>
  <si>
    <t>Preço Unitário BDI 2 (R$)</t>
  </si>
  <si>
    <t xml:space="preserve">Serviços Preliminares </t>
  </si>
  <si>
    <t>1.1.</t>
  </si>
  <si>
    <t>LIMPEZA MANUAL DE VEGETAÇÃO EM TERRENO COM ENXADA.AF_05/2018</t>
  </si>
  <si>
    <t>m²</t>
  </si>
  <si>
    <t>Custo Unitário Desonerado (R$)</t>
  </si>
  <si>
    <t>Custo Unitário Não Deson. (R$)</t>
  </si>
  <si>
    <t>Preço Total BDI 1 (R$)</t>
  </si>
  <si>
    <t>Preço Total BDI 2 (R$)</t>
  </si>
  <si>
    <t>1.2.</t>
  </si>
  <si>
    <t>Fonte</t>
  </si>
  <si>
    <t>LOACAÇÃO CONVENCIONAL DA OBRA, ATRAVÉS DE GABARITO DE TÁBUAS CORRIDAS PONTALETADAS COM REAPROVEITAMENTO</t>
  </si>
  <si>
    <t>1.1.1.</t>
  </si>
  <si>
    <t>1.1.2.</t>
  </si>
  <si>
    <t>1.</t>
  </si>
  <si>
    <t xml:space="preserve">Estrutura Viga Baldrame </t>
  </si>
  <si>
    <t>1.2.1.</t>
  </si>
  <si>
    <t>m³</t>
  </si>
  <si>
    <t>1.2.2.</t>
  </si>
  <si>
    <t>1.2.3.</t>
  </si>
  <si>
    <t>CONCRETO FCK = 15MPA, TRAÇO 1:3,4:3,5 (CIMENTO/ AREIA MÉDIA/ BRITA 1)  - PREPARO MECÂNICO COM BETONEIRA 400 L. AF_07/2016</t>
  </si>
  <si>
    <t>1.2.4.</t>
  </si>
  <si>
    <t>Kg</t>
  </si>
  <si>
    <t>1.2.5.</t>
  </si>
  <si>
    <t>IMPERMEABILIZAÇÃO DE SUPERFÍCIE COM EMULSÃO ASFÁLTICA, 2 DEMÃOS AF_06/2018</t>
  </si>
  <si>
    <t>1.3.</t>
  </si>
  <si>
    <t>Alvenaria de Elevação</t>
  </si>
  <si>
    <t>1.3.1.</t>
  </si>
  <si>
    <t>1.4.</t>
  </si>
  <si>
    <t>Revestimento Interno e Externo</t>
  </si>
  <si>
    <t>1.4.1.</t>
  </si>
  <si>
    <t>1.4.2.</t>
  </si>
  <si>
    <t>MASSA ÚNICA, PARA RECEBIMENTO DE PINTURA, EM ARGAMASSA TRAÇO 1:2:8, PREPARO MANUAL, APLICADA MANUALMENTE EM FACES INTERNAS DE PAREDES, ESPESSURA DE 20MM, COM EXECUÇÃO DE TALISCAS. AF_06/2014</t>
  </si>
  <si>
    <t>1.4.3.</t>
  </si>
  <si>
    <t>REVESTIMENTO CERÂMICO PARA PAREDES INTERNAS COM PLACAS TIPO ESMALTADA PADRÃO POPULAR DE DIMENSÕES 20X20 CM, ARGAMASSA TIPO AC I, APLICADAS EM AMBIENTES DE ÁREA MAIOR QUE 5 M2 NA ALTURA INTEIRA DAS PAREDES. AF_06/2014</t>
  </si>
  <si>
    <t>1.5.</t>
  </si>
  <si>
    <t>Cobertura</t>
  </si>
  <si>
    <t>1.5.1.</t>
  </si>
  <si>
    <t>TELHAMENTO COM TELHA DE FIBROCIMENTO ONDULADA, ESPESSURA DE 6 MM, INCLUINDO JUNTAS DE VEDAÇÃO E ACESSÓRIOS DE VEDAÇÃO</t>
  </si>
  <si>
    <t>1.5.2.</t>
  </si>
  <si>
    <t>FORRO DE PVC, FRISADO, BRANCO, REGUA DE 20 CM, ESPESSURA DE 8 MM A 10 MM E COMPRIMENTO 6 M (SEM COLOCACAO)</t>
  </si>
  <si>
    <t>1.5.3.</t>
  </si>
  <si>
    <t>RODAFORRO EM PVC, PARA FORRO DE PVC, COMPRIMENTO 6 M</t>
  </si>
  <si>
    <t>m</t>
  </si>
  <si>
    <t>1.6.</t>
  </si>
  <si>
    <t>Esquadrias</t>
  </si>
  <si>
    <t>1.6.1.</t>
  </si>
  <si>
    <t>1.6.3.</t>
  </si>
  <si>
    <t>1.7.</t>
  </si>
  <si>
    <t>Piso</t>
  </si>
  <si>
    <t>1.7.1.</t>
  </si>
  <si>
    <t>LASTRO DE BRITA Nº 2 APILOADA MANUALMENTE, ESPESSURA DE 5 CM</t>
  </si>
  <si>
    <t>1.7.2.</t>
  </si>
  <si>
    <t>REVESTIMENTO CERÂMICO PARA PISO COM PLACAS TIPO ESMALTADA EXTRA DE DIMENSÕES 35X35 CM APLICADA EM AMBIENTES DE ÁREA MENOR QUE 5 M2. AF_06/2014</t>
  </si>
  <si>
    <t>1.7.3.</t>
  </si>
  <si>
    <t>LASTRO DE CONCRETO MAGRO, APLICADO EM PISOS OU RADIERS, ESPESSURA DE 5 CM. AF_07/2016</t>
  </si>
  <si>
    <t>1.8.</t>
  </si>
  <si>
    <t>Pintura</t>
  </si>
  <si>
    <t>1.8.1.</t>
  </si>
  <si>
    <t>1.8.2.</t>
  </si>
  <si>
    <t>APLICAÇÃO MANUAL DE PINTURA COM TINTA LÁTEX ACRÍLICA EM PAREDES, DUAS DEMÃOS. AF_06/2014 (INTERNA)</t>
  </si>
  <si>
    <t>APLICAÇÃO MANUAL DE PINTURA COM TINTA LÁTEX ACRÍLICA EM PAREDES, DUAS DEMÃOS. AF_06/2014 (EXTERNA)</t>
  </si>
  <si>
    <t>PINTURA COM TINTA ALQUÍDICA DE FUNDO E ACABAMENTO (ESMALTE SINTÉTICO GRAFITE) APLICADA A ROLO OU PINCEL SOBRE SUPERFÍCIES METÁLICAS (EXCETO PERFIL) EXECUTADO EM OBRA (POR DEMÃO). AF_01/2020</t>
  </si>
  <si>
    <t>1.8.3.</t>
  </si>
  <si>
    <t>2.</t>
  </si>
  <si>
    <t xml:space="preserve">Intalações Elétricas </t>
  </si>
  <si>
    <t>2.1.</t>
  </si>
  <si>
    <t>QUADRO DE DISTRIBUIÇÃO</t>
  </si>
  <si>
    <t>2.2.</t>
  </si>
  <si>
    <t>CABO DE COBRE FLEXÍVEL ISOLADO, 2,5 MM², ANTI-CHAMA 450/750 V, PARA CIRCUITOS TERMINAIS - FORNECIMENTO E INSTALAÇÃO. AF_12/2015</t>
  </si>
  <si>
    <t>2.3.</t>
  </si>
  <si>
    <t>INTERRUPTOR SIMPLES (1 MÓDULO) COM 1 TOMADA DE EMBUTIR 2P+T 10 A,  INCLUINDO SUPORTE E PLACA - FORNECIMENTO E INSTALAÇÃO. AF_12/2015</t>
  </si>
  <si>
    <t>2.4.</t>
  </si>
  <si>
    <t>2.5.</t>
  </si>
  <si>
    <t>CABO DE COBRE FLEXÍVEL ISOLADO, 10 MM², ANTI-CHAMA 450/750 V, PARA CIRCUITOS TERMINAIS - FORNECIMENTO E INSTALAÇÃO. AF_12/2015</t>
  </si>
  <si>
    <t>2.6.</t>
  </si>
  <si>
    <t>SOQUETE DE PVC / TERMOPLASTICO BASE E27, COM RABICHO, PARA LAMPADAS</t>
  </si>
  <si>
    <t>2.7.</t>
  </si>
  <si>
    <t>2.8.</t>
  </si>
  <si>
    <t>ELETRODUTO FLEXÍVEL CORRUGADO REFORÇADO, PVC, DN 20 MM (1/2"), PARA CIRCUITOS TERMINAIS, INSTALADO EM FORRO - FORNECIMENTO E INSTALAÇÃO. AF_12/2015</t>
  </si>
  <si>
    <t>2.9.</t>
  </si>
  <si>
    <t>DISJUNTOR MONOPOLAR TIPO DIN, CORRENTE NOMINAL DE 10A - FORNECIMENTO E INSTALAÇÃO. AF_10/2020</t>
  </si>
  <si>
    <t>2.10.</t>
  </si>
  <si>
    <t>DISJUNTOR MONOPOLAR TIPO DIN, CORRENTE NOMINAL DE 40A - FORNECIMENTO E INSTALAÇÃO. AF_10/2020</t>
  </si>
  <si>
    <t>3.</t>
  </si>
  <si>
    <t>Instalação Hidrossanitária</t>
  </si>
  <si>
    <t>3.1.</t>
  </si>
  <si>
    <t>Água, Incluindo Instalação</t>
  </si>
  <si>
    <t>3.1.1.</t>
  </si>
  <si>
    <t>JOELHO 90 GRAUS, PVC, SOLDÁVEL, DN 25MM, INSTALADO EM RAMAL OU SUB-RAMAL DE ÁGUA - FORNECIMENTO E INSTALAÇÃO. AF_12/2014</t>
  </si>
  <si>
    <t>3.1.2.</t>
  </si>
  <si>
    <t>JOELHO PVC, SOLDAVEL, COM BUCHA DE LATAO, 90 GRAUS, 25 MM X 1/2", PARA AGUA FRIA PREDIAL</t>
  </si>
  <si>
    <t>3.1.3.</t>
  </si>
  <si>
    <t>TUBO, PVC, SOLDÁVEL, DN 25MM, INSTALADO EM RAMAL OU SUB-RAMAL DE ÁGUA - FORNECIMENTO E INSTALAÇÃO. AF_12/2014</t>
  </si>
  <si>
    <t>3.1.4.</t>
  </si>
  <si>
    <t>REGISTRO DE PRESSÃO BRUTO, LATÃO,  ROSCÁVEL, 3/4, FORNECIDO E INSTALADO EM RAMAL DE ÁGUA. AF_12/2014</t>
  </si>
  <si>
    <t>3.1.5.</t>
  </si>
  <si>
    <t>ADAPTADOR CURTO COM BOLSA E ROSCA PARA REGISTRO, PVC, SOLDÁVEL, DN 25MM X 3/4, INSTALADO EM RAMAL OU SUB-RAMAL DE ÁGUA - FORNECIMENTO E INSTALAÇÃO. AF_12/2014</t>
  </si>
  <si>
    <t>3.1.6.</t>
  </si>
  <si>
    <t>REGISTRO DE GAVETA BRUTO, LATÃO, ROSCÁVEL, 3/4", FORNECIDO E INSTALADO EM RAMAL DE ÁGUA. AF_12/2014</t>
  </si>
  <si>
    <t>3.1.7.</t>
  </si>
  <si>
    <t>TE, PVC, SOLDÁVEL, DN 25MM, INSTALADO EM RAMAL OU SUB-RAMAL DE ÁGUA - FORNECIMENTO E INSTALAÇÃO. AF_12/2014</t>
  </si>
  <si>
    <t>3.1.8.</t>
  </si>
  <si>
    <t>LUVA, PVC, SOLDÁVEL, DN 25MM, INSTALADO EM PRUMADA DE ÁGUA - FORNECIMENTO E INSTALAÇÃO. AF_12/2014</t>
  </si>
  <si>
    <t>3.2.</t>
  </si>
  <si>
    <t>Esgoto, Incluindo Instalação</t>
  </si>
  <si>
    <t>3.2.1.</t>
  </si>
  <si>
    <t>TUBO PVC, SERIE NORMAL, ESGOTO PREDIAL, DN 40 MM, FORNECIDO E INSTALADO EM RAMAL DE DESCARGA OU RAMAL DE ESGOTO SANITÁRIO. AF_12/2014</t>
  </si>
  <si>
    <t>3.2.2</t>
  </si>
  <si>
    <t>JOELHO 90 GRAUS, PVC, SERIE NORMAL, ESGOTO PREDIAL, DN 100 MM, JUNTA ELÁSTICA, FORNECIDO E INSTALADO EM RAMAL DE DESCARGA OU RAMAL DE ESGOTO SANITÁRIO. AF_12/2014</t>
  </si>
  <si>
    <t>3.2.3.</t>
  </si>
  <si>
    <t>JOELHO 90 GRAUS, PVC, SERIE NORMAL, ESGOTO PREDIAL, DN 40 MM, JUNTA SOLDÁVEL, FORNECIDO E INSTALADO EM RAMAL DE DESCARGA OU RAMAL DE ESGOTO SANITÁRIO. AF_12/2014</t>
  </si>
  <si>
    <t>3.2.4.</t>
  </si>
  <si>
    <t>TE, PVC, SERIE NORMAL, ESGOTO PREDIAL, DN 100 X 100 MM, JUNTA ELÁSTICA, FORNECIDO E INSTALADO EM RAMAL DE DESCARGA OU RAMAL DE ESGOTO SANITÁRIO. AF_12/2014</t>
  </si>
  <si>
    <t>3.2.5.</t>
  </si>
  <si>
    <t>TUBO PVC, SERIE NORMAL, ESGOTO PREDIAL, DN 100 MM, FORNECIDO E INSTALADO EM PRUMADA DE ESGOTO SANITÁRIO OU VENTILAÇÃO. AF_12/2014</t>
  </si>
  <si>
    <t>3.2.6.</t>
  </si>
  <si>
    <t>BOLSA DE LIGACAO EM PVC FLEXIVEL PARA VASO SANITARIO 1.1/2 " (40 MM)</t>
  </si>
  <si>
    <t>3.3.</t>
  </si>
  <si>
    <t>Acessórios</t>
  </si>
  <si>
    <t>VASO SANITARIO SIFONADO CONVENCIONAL COM LOUÇA BRANCA, INCLUSO CONJUNTO DE LIGAÇÃO PARA BACIA SANITÁRIA AJUSTÁVEL - FORNECIMENTO E INSTALAÇÃO. AF_10/2016</t>
  </si>
  <si>
    <t>3.3.1.</t>
  </si>
  <si>
    <t>3.3.2.</t>
  </si>
  <si>
    <t>CAIXA DE DESCARGA DE PLASTICO EXTERNA, DE *9* L, PUXADOR FIO DE NYLON, NAO INCLUSO CANO, BOLSA, ENGATE</t>
  </si>
  <si>
    <t>3.3.3.</t>
  </si>
  <si>
    <t>ASSENTO SANITARIO DE PLASTICO, TIPO CONVENCIONAL</t>
  </si>
  <si>
    <t>3.3.4.</t>
  </si>
  <si>
    <t>TUBO DE DESCIDA EXTERNO DE PVC PARA CAIXA DE DESCARGA EXTERNA ALTA - 40 MM X 1,60 M</t>
  </si>
  <si>
    <t>3.3.5.</t>
  </si>
  <si>
    <t>3.3.6.</t>
  </si>
  <si>
    <t>TANQUE DE PVC FIXADO NA PAREDE, INCLUSO SIFÃO, VÁLVULA E TORNEIRA METÁLICA</t>
  </si>
  <si>
    <t>3.3.7.</t>
  </si>
  <si>
    <t>3.4.</t>
  </si>
  <si>
    <t xml:space="preserve">Caixa D'água </t>
  </si>
  <si>
    <t>3.4.1.</t>
  </si>
  <si>
    <t>3.4.2.</t>
  </si>
  <si>
    <t>3.4.3.</t>
  </si>
  <si>
    <t>ADAPTADOR PVC SOLDAVEL, COM FLANGE E ANEL DE VEDACAO, 25 MM X 3/4", PARA CAIXA D'AGUA</t>
  </si>
  <si>
    <t>3.4.4.</t>
  </si>
  <si>
    <t>TORNEIRA DE BOIA CONVENCIONAL PARA CAIXA D'AGUA, 1/2", COM HASTE E TORNEIRA METALICOS E BALAO PLASTICO</t>
  </si>
  <si>
    <t>3.4.5.</t>
  </si>
  <si>
    <t>CAIXA D'ÁGUA EM POLIETILENO, 310 L, COM TAMPA</t>
  </si>
  <si>
    <t>3.5.</t>
  </si>
  <si>
    <t>Caixa de Inspeção</t>
  </si>
  <si>
    <t>3.5.1.</t>
  </si>
  <si>
    <t>CAIXA DE INSPEÇÃO (CONFORME PROEJTO)</t>
  </si>
  <si>
    <t>4.</t>
  </si>
  <si>
    <t>Fossa Séptica</t>
  </si>
  <si>
    <t>4.1.</t>
  </si>
  <si>
    <t>4.2.</t>
  </si>
  <si>
    <t>4.3.</t>
  </si>
  <si>
    <t>4.4.</t>
  </si>
  <si>
    <t>4.5.</t>
  </si>
  <si>
    <t>MASSA ÚNICA, PARA RECEBIMENTO DE PINTURA, EM ARGAMASSA TRAÇO 1:2:8, PREPARO MECÂNICO COM BETONEIRA 400L, APLICADA MANUALMENTE EM FACES INTERNAS DE PAREDES, ESPESSURA DE 20MM, COM EXECUÇÃO DE TALISCAS. AF_06/2014</t>
  </si>
  <si>
    <t>4.6.</t>
  </si>
  <si>
    <t>CAP PVC, SERIE R, DN 100 MM, PARA ESGOTO OU AGUAS PLUVIAIS PREDIAIS</t>
  </si>
  <si>
    <t>4.7.</t>
  </si>
  <si>
    <t>4.8.</t>
  </si>
  <si>
    <t>ARMAÇÃO DE ESTRUTURAS DE CONCRETO ARMADO, EXCETO VIGAS, PILARES, LAJES E FUNDAÇÕES, UTILIZANDO AÇO CA-50 DE 8,0 MM - MONTAGEM. AF_12/2015</t>
  </si>
  <si>
    <t>5.</t>
  </si>
  <si>
    <t>Sumidouro</t>
  </si>
  <si>
    <t>5.1.</t>
  </si>
  <si>
    <t>5.2.</t>
  </si>
  <si>
    <t>5.3.</t>
  </si>
  <si>
    <t>5.4.</t>
  </si>
  <si>
    <t>5.5.</t>
  </si>
  <si>
    <t>PEDRA BRITADA N. 4 (50 A 76 MM) POSTO PEDREIRA/FORNECEDOR, SEM FRETE</t>
  </si>
  <si>
    <t>5.6.</t>
  </si>
  <si>
    <t>6.</t>
  </si>
  <si>
    <t xml:space="preserve">Placa de Obra </t>
  </si>
  <si>
    <t xml:space="preserve">PLACA DE OBRA </t>
  </si>
  <si>
    <t>Módulo Padrão</t>
  </si>
  <si>
    <t xml:space="preserve">Total do módulo sanitário desonerado, sem BDI: </t>
  </si>
  <si>
    <t>Total do módulo sanitário desonerado, com BDI:</t>
  </si>
  <si>
    <t xml:space="preserve">Custo Global </t>
  </si>
  <si>
    <t>Placa de obra padrão Funasa</t>
  </si>
  <si>
    <t>Total geral do projeto:</t>
  </si>
  <si>
    <t>OBS: Foi considerado arredondamento de duas casas decimais.</t>
  </si>
  <si>
    <t xml:space="preserve">Responsável Técnico: </t>
  </si>
  <si>
    <t>CREA:</t>
  </si>
  <si>
    <t>Eng. Civil Augusto Ross</t>
  </si>
  <si>
    <t>__________________________</t>
  </si>
  <si>
    <t xml:space="preserve">CARPINTEIRO AUXILIAR </t>
  </si>
  <si>
    <t xml:space="preserve"> </t>
  </si>
  <si>
    <t>Janela Basculante de ferro em cantoneira 5/8"x1/8", linha popular, 60X60 cm</t>
  </si>
  <si>
    <t>VIDRO LISO INCOLOR 5MM - SEM COLOCAÇÃO</t>
  </si>
  <si>
    <t>VIDRACEIRO (HORISTA)</t>
  </si>
  <si>
    <t>Porta em chapa metálica (0,70 m x 2,10 m), de abrir, tipo veneziana, dobradiça e fechadura inclusa  (Fornecimento e instalação).</t>
  </si>
  <si>
    <t>DOBRADIÇA EM AÇO/FERRO, 3" X 21/2", E=1,9 A 2MM, SEM ANEL, CROMADO OU ZINCADO, TAMPA BOLA, COM PARAFUSOS. AF_12/2019</t>
  </si>
  <si>
    <t>PORTA DE ABRIR EM ACO TIPO VENEZIANA, COM FUNDO ANTICORROSIVO / PRIMER DE PROTECAO, SEM GUARNICAO/ALIZAR/VISTA, 90 X 210 CM</t>
  </si>
  <si>
    <t>FECHADURA DE EMBUTIR PARA PORTA DE BANHEIRO, COMPLETA, ACABAMENTO PADRÃO POPULAR, INCLUSO EXECUÇÃO DE FURO - FORNECIMENTO E INSTALAÇÃO. AF_12/2019</t>
  </si>
  <si>
    <t>TORNEIRA PLÁSTICA 3/4 PARA TANQUE - FORNECIMENTO E INSTALAÇÃO. AF_01/2020</t>
  </si>
  <si>
    <t>ALVENARIA DE VEDAÇÃO DE BLOCOS CERÂMICOS FURADOS NA HORIZONTAL DE 11,5X19X19 CM (ESPESSURA 11,5 CM) E ARGAMASSA DE ASSENTAMENTO COM PREPARO EM BETONEIRA. AF_12/2021</t>
  </si>
  <si>
    <t>JANELA BASCULANTE DE FERRO EM CANTONEIRA 5/8" X 1/8", LINHA POPULAR, 60X60CM</t>
  </si>
  <si>
    <t>PORTA EM CHAPA METÁLICA (0,70m X 2,10m), DE ABRIR, TIPO VENEZIANA, DOBRADIÇA E FECHADURA INCLUSA (FORNECIMENTO E INSTALAÇÃO)</t>
  </si>
  <si>
    <t>3.2.7.</t>
  </si>
  <si>
    <t>JOELHO 45 GRAUS, PVC, SERIE NORMAL, ESGOTO PREDIAL, DN 40 MM, JUNTA ELÁSTICA, FORNECIDO E INSTALADO EM RAMAL E DESCARGA OU RMAL DE ESGOTO SANITÁRIO. AF_12/2014</t>
  </si>
  <si>
    <t>3.2.8.</t>
  </si>
  <si>
    <t xml:space="preserve">RALO SECO CONICO, PVC, 100 X 40 MM, COM GRELHA REDONDA BRANCA </t>
  </si>
  <si>
    <t>3.2.9.</t>
  </si>
  <si>
    <t xml:space="preserve">RALO SIFONADO REDONDO CONICO, PVC, 100 X 40 MM, COM GRELHA REDONDA BRANCA </t>
  </si>
  <si>
    <t>3.4.6.</t>
  </si>
  <si>
    <t>3.4.7.</t>
  </si>
  <si>
    <t>ALVENARIA DE VEDAÇÃO DE BLOCOS CERÂMICOS FURADOS NA HORIZONTAL DE 9X14X19CM (ESPESSURA 9CM) E ARGAMASSA DE ASSENTAMENTO COM PREPARO EM BETONEIRA. AF_12/2021</t>
  </si>
  <si>
    <t>ALVENARIA DE VEDAÇÃO DE BLOCOS CERÂMICOS FURADOS NA HORIZONTAL DE 14X9X19CM (ESPESSURA 14CM, BLOCO DEITADO) E ARGAMASSA DE ASSENTAMENTO COM PREPARO EM BETONEIRA. AF_12/2021</t>
  </si>
  <si>
    <t>Total do módulo sanitário não desoneração, sem BDI:</t>
  </si>
  <si>
    <t>Total do módulo sanitário não desoneração, com BDI:</t>
  </si>
  <si>
    <t>3.2.10.</t>
  </si>
  <si>
    <t>CURVA LONGA 90 GRAUS, PVC, SERIE NORMAL, ESGOTO PREDIAL, DN 10 MM, JUNTA ELASTICA, FORNECIMENTO E INSTALAÇÃO EM RAMAL DE DESCARGA OU RAMAL DE ESGOTO SANITÁRIO. AF_12/2014.</t>
  </si>
  <si>
    <t>CONCRETO FCK = 15MPA, TRAÇO 1:3,4:3,5 (CIMENTO/ AREIA MÉDIA/ BRITA 1)  - PREPARO MECÂNICO COM BETONEIRA 400 L. AF_05/2021</t>
  </si>
  <si>
    <t>LAVATÓRIO LOUÇA BRANCA SUSPENSO 29,5 X 39CM OU EQUIVALENTE, PADRÃO POPULAR, INCLUSO SIFÃO FLEXÍVEL EM PVC, VÁLVULA E ENGATE FLEXÍVEL 30CM EM PLÁSTICO, TORNEIRA CROMADA DE MESA, PADRÃO POPULAR - FORNECIMENTO E INSTALAÇÃO. AF_01/2020</t>
  </si>
  <si>
    <t>Filtro Anaeróbio</t>
  </si>
  <si>
    <t>ESCAVAÇÃO MANUAL DE VALA COM PROFUNDIDADE DE ATE 2,00M</t>
  </si>
  <si>
    <t xml:space="preserve">COMPOSIÇÃO </t>
  </si>
  <si>
    <t>10</t>
  </si>
  <si>
    <t>Sinapi</t>
  </si>
  <si>
    <t>3.3.8.</t>
  </si>
  <si>
    <t>ADESIVO PLÁSTICO PARA PVC, BISNAGA COM 75 GR</t>
  </si>
  <si>
    <t>UM</t>
  </si>
  <si>
    <t>ALVENARIA DE VEDAÇÃO DE BLOCOS CERÂMICOS MACIÇOS DE 5X10X20CM (ESPESSURA 10CM) E ARGAMASSA DE ASSENTAMENTO COM PREPARO EM BETONEIRA. AF_05/2020</t>
  </si>
  <si>
    <t>PEDRA BRITADA N.3 (38 A 50MM) POSTO PEDREIRA/FORNECEDOR, SEM FRETE.</t>
  </si>
  <si>
    <t>5.7.</t>
  </si>
  <si>
    <t>7.</t>
  </si>
  <si>
    <t>7.1.</t>
  </si>
  <si>
    <t>FABRICAÇÃO, MONTAGEM E DESMONTAGEM DE FÔRMA PARA VIGA BALDRAME, EM MADEIRA SERRADA, E=25 MM, 4 UTILIZAÇÕES. AF_06/2017</t>
  </si>
  <si>
    <t>ARMAÇÃO DE BLOCO, VIGA BALDRAME OU SAPATA UTILIZANDO AÇO CA 50  DE 8 MM - MONTAGEM. AF_06/2017</t>
  </si>
  <si>
    <t>CHAPISCO APLICADO EM ALVENARIAS E ESTRUTURAS DE CONCRETO, COM COLHER DE PEDREIRO.  ARGAMASSA TRAÇO 1:3 COM PREPARO MANUAL. AF_06/2014</t>
  </si>
  <si>
    <t>TOMADA MÉDIA DE EMBUTIR (1 MÓDULO), 2P+T 10 A, INCLUINDO SUPORTE E PLACA - FORNECIMENTO E INSTALAÇÃO. AF_12/2015</t>
  </si>
  <si>
    <t>LAMPADA LED 6 W BIVOLT BRANCA, FORMATO TRADICIONAL (BASE E27)</t>
  </si>
  <si>
    <t>CHUVEIRO COMUM EM PLÁSTICO BRANCO, COM CANO, 3 TEMPERATURAS, 5500W (110/220V)</t>
  </si>
  <si>
    <t>Total de módulos sanitários (adotado não desoneração)</t>
  </si>
  <si>
    <r>
      <rPr>
        <b/>
        <sz val="11"/>
        <color theme="1"/>
        <rFont val="Calibri"/>
        <family val="2"/>
        <scheme val="minor"/>
      </rPr>
      <t>Sinapi Referência:</t>
    </r>
    <r>
      <rPr>
        <sz val="11"/>
        <color theme="1"/>
        <rFont val="Calibri"/>
        <family val="2"/>
        <scheme val="minor"/>
      </rPr>
      <t xml:space="preserve"> 03/2022</t>
    </r>
  </si>
  <si>
    <t>DATA: 02/06/2022</t>
  </si>
  <si>
    <t>Planilha Orçamentária Padrão Funasa</t>
  </si>
  <si>
    <t xml:space="preserve">Células Editáveis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</si>
</sst>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#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</font>
    <font>
      <sz val="8"/>
      <color theme="1"/>
      <name val="Calibri"/>
      <family val="2"/>
      <scheme val="minor"/>
    </font>
    <font>
      <sz val="8"/>
      <name val="Calibri"/>
      <family val="2"/>
    </font>
    <font>
      <b/>
      <sz val="9"/>
      <color rgb="FF3F3F3F"/>
      <name val="Calibri"/>
      <family val="2"/>
      <scheme val="minor"/>
    </font>
    <font>
      <b/>
      <sz val="8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Calibri"/>
      <family val="2"/>
    </font>
    <font>
      <b/>
      <sz val="8"/>
      <name val="Calibri"/>
      <family val="2"/>
    </font>
    <font>
      <sz val="11"/>
      <color rgb="FF006100"/>
      <name val="Calibri"/>
      <family val="2"/>
      <scheme val="minor"/>
    </font>
    <font>
      <b/>
      <sz val="11"/>
      <color rgb="FF0061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rgb="FFC6EFCE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/>
      <bottom/>
      <diagonal/>
    </border>
    <border>
      <left/>
      <right style="thin">
        <color rgb="FF3F3F3F"/>
      </right>
      <top/>
      <bottom/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0" fontId="2" fillId="2" borderId="1" applyNumberFormat="0" applyAlignment="0" applyProtection="0"/>
    <xf numFmtId="0" fontId="1" fillId="3" borderId="2" applyNumberFormat="0" applyFont="0" applyAlignment="0" applyProtection="0"/>
    <xf numFmtId="0" fontId="1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7" fillId="7" borderId="0" applyNumberFormat="0" applyBorder="0" applyAlignment="0" applyProtection="0"/>
  </cellStyleXfs>
  <cellXfs count="171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/>
    </xf>
    <xf numFmtId="164" fontId="5" fillId="3" borderId="2" xfId="2" applyNumberFormat="1" applyFont="1" applyAlignment="1">
      <alignment horizontal="center"/>
    </xf>
    <xf numFmtId="0" fontId="0" fillId="3" borderId="2" xfId="2" applyFont="1"/>
    <xf numFmtId="0" fontId="2" fillId="2" borderId="1" xfId="1"/>
    <xf numFmtId="49" fontId="6" fillId="3" borderId="2" xfId="2" applyNumberFormat="1" applyFont="1" applyAlignment="1" applyProtection="1">
      <alignment wrapText="1"/>
      <protection locked="0"/>
    </xf>
    <xf numFmtId="0" fontId="5" fillId="3" borderId="2" xfId="2" applyFont="1" applyAlignment="1"/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3" xfId="0" applyFont="1" applyBorder="1" applyAlignment="1">
      <alignment horizontal="left" wrapText="1"/>
    </xf>
    <xf numFmtId="2" fontId="7" fillId="0" borderId="0" xfId="0" applyNumberFormat="1" applyFont="1" applyAlignment="1">
      <alignment horizontal="center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5" fillId="3" borderId="2" xfId="2" applyFont="1"/>
    <xf numFmtId="0" fontId="9" fillId="2" borderId="1" xfId="1" applyFont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9" fillId="2" borderId="1" xfId="1" applyNumberFormat="1" applyFont="1" applyAlignment="1">
      <alignment horizontal="center"/>
    </xf>
    <xf numFmtId="0" fontId="10" fillId="2" borderId="1" xfId="1" applyFont="1" applyAlignment="1">
      <alignment horizontal="center"/>
    </xf>
    <xf numFmtId="0" fontId="8" fillId="0" borderId="0" xfId="0" applyFont="1" applyFill="1" applyBorder="1" applyAlignment="1">
      <alignment wrapText="1"/>
    </xf>
    <xf numFmtId="0" fontId="5" fillId="3" borderId="2" xfId="2" applyFont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7" fontId="4" fillId="3" borderId="2" xfId="2" applyNumberFormat="1" applyFont="1" applyAlignment="1">
      <alignment horizontal="center"/>
    </xf>
    <xf numFmtId="2" fontId="10" fillId="2" borderId="1" xfId="1" applyNumberFormat="1" applyFont="1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/>
    </xf>
    <xf numFmtId="0" fontId="1" fillId="5" borderId="1" xfId="5" applyBorder="1"/>
    <xf numFmtId="0" fontId="1" fillId="5" borderId="1" xfId="5" applyBorder="1" applyAlignment="1">
      <alignment wrapText="1"/>
    </xf>
    <xf numFmtId="0" fontId="14" fillId="5" borderId="1" xfId="5" applyFont="1" applyBorder="1" applyAlignment="1">
      <alignment horizontal="center"/>
    </xf>
    <xf numFmtId="0" fontId="12" fillId="5" borderId="1" xfId="5" applyFont="1" applyBorder="1"/>
    <xf numFmtId="2" fontId="2" fillId="2" borderId="1" xfId="1" applyNumberFormat="1" applyAlignment="1">
      <alignment horizontal="center"/>
    </xf>
    <xf numFmtId="2" fontId="14" fillId="5" borderId="1" xfId="5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0" fontId="2" fillId="2" borderId="1" xfId="1" applyAlignment="1">
      <alignment horizontal="center"/>
    </xf>
    <xf numFmtId="0" fontId="4" fillId="0" borderId="0" xfId="0" applyFont="1" applyAlignment="1">
      <alignment horizontal="center"/>
    </xf>
    <xf numFmtId="2" fontId="14" fillId="0" borderId="0" xfId="0" applyNumberFormat="1" applyFont="1" applyAlignment="1">
      <alignment horizontal="center"/>
    </xf>
    <xf numFmtId="0" fontId="12" fillId="0" borderId="0" xfId="0" applyFont="1"/>
    <xf numFmtId="2" fontId="2" fillId="2" borderId="1" xfId="1" applyNumberForma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/>
    <xf numFmtId="1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left"/>
    </xf>
    <xf numFmtId="0" fontId="4" fillId="3" borderId="2" xfId="2" applyFont="1" applyAlignment="1">
      <alignment horizontal="center"/>
    </xf>
    <xf numFmtId="49" fontId="16" fillId="3" borderId="2" xfId="2" applyNumberFormat="1" applyFont="1" applyAlignment="1" applyProtection="1">
      <alignment horizontal="center" wrapText="1"/>
      <protection locked="0"/>
    </xf>
    <xf numFmtId="49" fontId="6" fillId="3" borderId="2" xfId="2" applyNumberFormat="1" applyFont="1" applyAlignment="1" applyProtection="1">
      <alignment horizontal="center" wrapText="1"/>
      <protection locked="0"/>
    </xf>
    <xf numFmtId="0" fontId="2" fillId="2" borderId="1" xfId="1" applyAlignment="1">
      <alignment horizontal="center"/>
    </xf>
    <xf numFmtId="2" fontId="18" fillId="7" borderId="1" xfId="7" applyNumberFormat="1" applyFont="1" applyBorder="1" applyAlignment="1">
      <alignment horizontal="center"/>
    </xf>
    <xf numFmtId="2" fontId="2" fillId="2" borderId="1" xfId="1" applyNumberFormat="1" applyAlignment="1">
      <alignment horizontal="center" wrapText="1"/>
    </xf>
    <xf numFmtId="0" fontId="14" fillId="4" borderId="5" xfId="4" applyFont="1" applyBorder="1" applyAlignment="1">
      <alignment horizontal="center"/>
    </xf>
    <xf numFmtId="0" fontId="12" fillId="4" borderId="5" xfId="4" applyFont="1" applyBorder="1"/>
    <xf numFmtId="0" fontId="1" fillId="4" borderId="5" xfId="4" applyBorder="1"/>
    <xf numFmtId="0" fontId="1" fillId="4" borderId="5" xfId="4" applyBorder="1" applyAlignment="1">
      <alignment wrapText="1"/>
    </xf>
    <xf numFmtId="2" fontId="11" fillId="4" borderId="5" xfId="4" applyNumberFormat="1" applyFont="1" applyBorder="1" applyAlignment="1">
      <alignment horizontal="center"/>
    </xf>
    <xf numFmtId="2" fontId="14" fillId="4" borderId="5" xfId="4" applyNumberFormat="1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 wrapText="1"/>
    </xf>
    <xf numFmtId="0" fontId="13" fillId="2" borderId="7" xfId="1" applyFont="1" applyBorder="1" applyAlignment="1">
      <alignment horizontal="center"/>
    </xf>
    <xf numFmtId="0" fontId="13" fillId="2" borderId="7" xfId="1" applyFont="1" applyBorder="1"/>
    <xf numFmtId="0" fontId="2" fillId="2" borderId="7" xfId="1" applyBorder="1"/>
    <xf numFmtId="0" fontId="2" fillId="2" borderId="7" xfId="1" applyBorder="1" applyAlignment="1">
      <alignment wrapText="1"/>
    </xf>
    <xf numFmtId="2" fontId="13" fillId="2" borderId="7" xfId="1" applyNumberFormat="1" applyFont="1" applyBorder="1" applyAlignment="1">
      <alignment horizontal="center"/>
    </xf>
    <xf numFmtId="2" fontId="2" fillId="2" borderId="7" xfId="1" applyNumberFormat="1" applyBorder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0" fontId="13" fillId="2" borderId="7" xfId="1" applyFont="1" applyBorder="1" applyAlignment="1">
      <alignment horizontal="center" vertical="center"/>
    </xf>
    <xf numFmtId="0" fontId="4" fillId="0" borderId="12" xfId="3" applyFont="1" applyBorder="1" applyAlignment="1">
      <alignment horizontal="center" vertical="center"/>
    </xf>
    <xf numFmtId="0" fontId="4" fillId="0" borderId="12" xfId="3" applyFont="1" applyFill="1" applyBorder="1" applyAlignment="1">
      <alignment horizontal="center" vertical="center"/>
    </xf>
    <xf numFmtId="0" fontId="2" fillId="2" borderId="7" xfId="1" applyBorder="1" applyAlignment="1">
      <alignment horizontal="center" vertical="center"/>
    </xf>
    <xf numFmtId="164" fontId="4" fillId="0" borderId="12" xfId="3" applyNumberFormat="1" applyFont="1" applyFill="1" applyBorder="1" applyAlignment="1">
      <alignment horizontal="center" vertical="center"/>
    </xf>
    <xf numFmtId="2" fontId="4" fillId="0" borderId="12" xfId="3" applyNumberFormat="1" applyFont="1" applyFill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wrapText="1"/>
    </xf>
    <xf numFmtId="0" fontId="13" fillId="2" borderId="7" xfId="1" applyFont="1" applyBorder="1" applyAlignment="1">
      <alignment wrapText="1"/>
    </xf>
    <xf numFmtId="0" fontId="4" fillId="0" borderId="12" xfId="0" applyFont="1" applyBorder="1"/>
    <xf numFmtId="0" fontId="0" fillId="0" borderId="12" xfId="0" applyBorder="1"/>
    <xf numFmtId="164" fontId="4" fillId="0" borderId="12" xfId="0" applyNumberFormat="1" applyFont="1" applyFill="1" applyBorder="1" applyAlignment="1">
      <alignment horizontal="center" vertical="center"/>
    </xf>
    <xf numFmtId="0" fontId="14" fillId="5" borderId="6" xfId="5" applyFont="1" applyBorder="1" applyAlignment="1">
      <alignment horizontal="center" vertical="center"/>
    </xf>
    <xf numFmtId="0" fontId="14" fillId="5" borderId="6" xfId="5" applyFont="1" applyBorder="1"/>
    <xf numFmtId="0" fontId="1" fillId="5" borderId="6" xfId="5" applyBorder="1"/>
    <xf numFmtId="0" fontId="1" fillId="5" borderId="6" xfId="5" applyBorder="1" applyAlignment="1">
      <alignment wrapText="1"/>
    </xf>
    <xf numFmtId="2" fontId="14" fillId="5" borderId="6" xfId="5" applyNumberFormat="1" applyFont="1" applyBorder="1" applyAlignment="1">
      <alignment horizontal="center"/>
    </xf>
    <xf numFmtId="0" fontId="14" fillId="5" borderId="7" xfId="5" applyFont="1" applyBorder="1" applyAlignment="1">
      <alignment horizontal="center" vertical="center"/>
    </xf>
    <xf numFmtId="0" fontId="14" fillId="5" borderId="7" xfId="5" applyFont="1" applyBorder="1"/>
    <xf numFmtId="0" fontId="1" fillId="5" borderId="7" xfId="5" applyBorder="1"/>
    <xf numFmtId="0" fontId="1" fillId="5" borderId="7" xfId="5" applyBorder="1" applyAlignment="1">
      <alignment wrapText="1"/>
    </xf>
    <xf numFmtId="2" fontId="14" fillId="5" borderId="7" xfId="5" applyNumberFormat="1" applyFont="1" applyBorder="1" applyAlignment="1">
      <alignment horizontal="center"/>
    </xf>
    <xf numFmtId="0" fontId="13" fillId="2" borderId="5" xfId="1" applyFont="1" applyBorder="1" applyAlignment="1">
      <alignment horizontal="center" vertical="center"/>
    </xf>
    <xf numFmtId="0" fontId="13" fillId="2" borderId="5" xfId="1" applyFont="1" applyBorder="1"/>
    <xf numFmtId="0" fontId="13" fillId="2" borderId="5" xfId="1" applyFont="1" applyBorder="1" applyAlignment="1">
      <alignment wrapText="1"/>
    </xf>
    <xf numFmtId="2" fontId="13" fillId="2" borderId="5" xfId="1" applyNumberFormat="1" applyFont="1" applyBorder="1" applyAlignment="1">
      <alignment horizontal="center"/>
    </xf>
    <xf numFmtId="0" fontId="13" fillId="2" borderId="15" xfId="1" applyFont="1" applyBorder="1"/>
    <xf numFmtId="0" fontId="13" fillId="2" borderId="16" xfId="1" applyFont="1" applyBorder="1"/>
    <xf numFmtId="0" fontId="11" fillId="5" borderId="7" xfId="5" applyFont="1" applyBorder="1" applyAlignment="1">
      <alignment horizontal="center" vertical="center"/>
    </xf>
    <xf numFmtId="164" fontId="11" fillId="5" borderId="7" xfId="5" applyNumberFormat="1" applyFont="1" applyBorder="1" applyAlignment="1">
      <alignment horizontal="center" vertical="center"/>
    </xf>
    <xf numFmtId="0" fontId="1" fillId="5" borderId="7" xfId="5" applyBorder="1" applyAlignment="1">
      <alignment horizontal="center" vertical="center"/>
    </xf>
    <xf numFmtId="0" fontId="1" fillId="5" borderId="7" xfId="5" applyBorder="1" applyAlignment="1">
      <alignment horizontal="center" vertical="center" wrapText="1"/>
    </xf>
    <xf numFmtId="2" fontId="1" fillId="5" borderId="7" xfId="5" applyNumberFormat="1" applyBorder="1" applyAlignment="1">
      <alignment horizontal="center" vertical="center"/>
    </xf>
    <xf numFmtId="2" fontId="14" fillId="5" borderId="7" xfId="5" applyNumberFormat="1" applyFont="1" applyBorder="1" applyAlignment="1">
      <alignment horizontal="center" vertical="center"/>
    </xf>
    <xf numFmtId="0" fontId="14" fillId="5" borderId="7" xfId="5" applyFont="1" applyBorder="1" applyAlignment="1">
      <alignment wrapText="1"/>
    </xf>
    <xf numFmtId="0" fontId="7" fillId="0" borderId="0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2" fontId="1" fillId="4" borderId="12" xfId="4" applyNumberFormat="1" applyBorder="1" applyAlignment="1">
      <alignment horizontal="center" vertical="center"/>
    </xf>
    <xf numFmtId="0" fontId="4" fillId="0" borderId="0" xfId="0" applyFont="1" applyAlignment="1"/>
    <xf numFmtId="0" fontId="4" fillId="0" borderId="12" xfId="0" applyFont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2" fontId="4" fillId="0" borderId="12" xfId="0" applyNumberFormat="1" applyFont="1" applyFill="1" applyBorder="1" applyAlignment="1" applyProtection="1">
      <alignment horizontal="center" vertical="center"/>
    </xf>
    <xf numFmtId="2" fontId="4" fillId="3" borderId="12" xfId="2" applyNumberFormat="1" applyFont="1" applyBorder="1" applyAlignment="1" applyProtection="1">
      <alignment horizontal="center" vertical="center"/>
      <protection locked="0"/>
    </xf>
    <xf numFmtId="0" fontId="4" fillId="3" borderId="12" xfId="2" applyFont="1" applyBorder="1" applyAlignment="1" applyProtection="1">
      <alignment horizontal="center" vertical="center"/>
      <protection locked="0"/>
    </xf>
    <xf numFmtId="0" fontId="0" fillId="3" borderId="12" xfId="2" applyFont="1" applyBorder="1"/>
    <xf numFmtId="0" fontId="0" fillId="0" borderId="0" xfId="0" applyAlignment="1"/>
    <xf numFmtId="0" fontId="12" fillId="0" borderId="0" xfId="0" applyFont="1" applyAlignment="1"/>
    <xf numFmtId="0" fontId="14" fillId="0" borderId="0" xfId="0" applyFont="1" applyAlignment="1"/>
    <xf numFmtId="0" fontId="5" fillId="0" borderId="0" xfId="0" applyFont="1" applyAlignment="1"/>
    <xf numFmtId="0" fontId="0" fillId="0" borderId="0" xfId="0" applyAlignment="1">
      <alignment horizontal="center"/>
    </xf>
    <xf numFmtId="0" fontId="14" fillId="5" borderId="15" xfId="5" applyFont="1" applyBorder="1" applyAlignment="1">
      <alignment horizontal="left"/>
    </xf>
    <xf numFmtId="0" fontId="14" fillId="5" borderId="0" xfId="5" applyFont="1" applyBorder="1" applyAlignment="1">
      <alignment horizontal="left"/>
    </xf>
    <xf numFmtId="0" fontId="14" fillId="5" borderId="16" xfId="5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12" fillId="0" borderId="0" xfId="3" applyFont="1" applyFill="1" applyBorder="1" applyAlignment="1">
      <alignment horizontal="center" vertical="center"/>
    </xf>
    <xf numFmtId="0" fontId="2" fillId="2" borderId="1" xfId="1" applyAlignment="1">
      <alignment horizontal="center"/>
    </xf>
    <xf numFmtId="0" fontId="2" fillId="2" borderId="1" xfId="1" applyAlignment="1">
      <alignment horizontal="left"/>
    </xf>
    <xf numFmtId="0" fontId="15" fillId="0" borderId="12" xfId="0" applyFont="1" applyBorder="1" applyAlignment="1">
      <alignment horizontal="left" wrapText="1"/>
    </xf>
    <xf numFmtId="0" fontId="15" fillId="0" borderId="12" xfId="0" applyFont="1" applyBorder="1" applyAlignment="1">
      <alignment horizontal="center"/>
    </xf>
    <xf numFmtId="0" fontId="13" fillId="2" borderId="19" xfId="1" applyFont="1" applyBorder="1" applyAlignment="1">
      <alignment horizontal="left"/>
    </xf>
    <xf numFmtId="0" fontId="13" fillId="2" borderId="0" xfId="1" applyFont="1" applyBorder="1" applyAlignment="1">
      <alignment horizontal="left"/>
    </xf>
    <xf numFmtId="0" fontId="13" fillId="2" borderId="20" xfId="1" applyFont="1" applyBorder="1" applyAlignment="1">
      <alignment horizontal="left"/>
    </xf>
    <xf numFmtId="0" fontId="15" fillId="0" borderId="12" xfId="0" applyFont="1" applyBorder="1" applyAlignment="1">
      <alignment horizontal="left" vertical="center" wrapText="1"/>
    </xf>
    <xf numFmtId="0" fontId="11" fillId="5" borderId="7" xfId="5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wrapText="1"/>
    </xf>
    <xf numFmtId="0" fontId="13" fillId="2" borderId="15" xfId="1" applyFont="1" applyBorder="1" applyAlignment="1">
      <alignment horizontal="left"/>
    </xf>
    <xf numFmtId="0" fontId="13" fillId="2" borderId="16" xfId="1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 vertical="center"/>
    </xf>
    <xf numFmtId="0" fontId="2" fillId="2" borderId="15" xfId="1" applyBorder="1" applyAlignment="1">
      <alignment horizontal="left"/>
    </xf>
    <xf numFmtId="0" fontId="2" fillId="2" borderId="0" xfId="1" applyBorder="1" applyAlignment="1">
      <alignment horizontal="left"/>
    </xf>
    <xf numFmtId="0" fontId="2" fillId="2" borderId="16" xfId="1" applyBorder="1" applyAlignment="1">
      <alignment horizontal="left"/>
    </xf>
    <xf numFmtId="0" fontId="14" fillId="5" borderId="13" xfId="5" applyFont="1" applyBorder="1" applyAlignment="1">
      <alignment horizontal="left"/>
    </xf>
    <xf numFmtId="0" fontId="14" fillId="5" borderId="11" xfId="5" applyFont="1" applyBorder="1" applyAlignment="1">
      <alignment horizontal="left"/>
    </xf>
    <xf numFmtId="0" fontId="14" fillId="5" borderId="14" xfId="5" applyFont="1" applyBorder="1" applyAlignment="1">
      <alignment horizontal="left"/>
    </xf>
    <xf numFmtId="0" fontId="13" fillId="2" borderId="17" xfId="1" applyFont="1" applyBorder="1" applyAlignment="1">
      <alignment horizontal="left"/>
    </xf>
    <xf numFmtId="0" fontId="13" fillId="2" borderId="4" xfId="1" applyFont="1" applyBorder="1" applyAlignment="1">
      <alignment horizontal="left"/>
    </xf>
    <xf numFmtId="0" fontId="13" fillId="2" borderId="18" xfId="1" applyFont="1" applyBorder="1" applyAlignment="1">
      <alignment horizontal="left"/>
    </xf>
    <xf numFmtId="0" fontId="14" fillId="6" borderId="1" xfId="6" applyFont="1" applyBorder="1" applyAlignment="1">
      <alignment horizontal="center" wrapText="1"/>
    </xf>
    <xf numFmtId="0" fontId="14" fillId="5" borderId="8" xfId="5" applyFont="1" applyBorder="1" applyAlignment="1">
      <alignment horizontal="left"/>
    </xf>
    <xf numFmtId="0" fontId="14" fillId="5" borderId="9" xfId="5" applyFont="1" applyBorder="1" applyAlignment="1">
      <alignment horizontal="left"/>
    </xf>
    <xf numFmtId="0" fontId="14" fillId="5" borderId="10" xfId="5" applyFont="1" applyBorder="1" applyAlignment="1">
      <alignment horizontal="left"/>
    </xf>
    <xf numFmtId="0" fontId="14" fillId="6" borderId="5" xfId="6" applyFont="1" applyBorder="1" applyAlignment="1">
      <alignment horizontal="center" wrapText="1"/>
    </xf>
    <xf numFmtId="0" fontId="14" fillId="6" borderId="6" xfId="6" applyFont="1" applyBorder="1" applyAlignment="1">
      <alignment horizontal="center" wrapText="1"/>
    </xf>
    <xf numFmtId="0" fontId="14" fillId="6" borderId="1" xfId="6" applyFont="1" applyBorder="1" applyAlignment="1">
      <alignment horizontal="center" vertical="center"/>
    </xf>
    <xf numFmtId="0" fontId="13" fillId="2" borderId="7" xfId="1" applyFont="1" applyBorder="1" applyAlignment="1">
      <alignment horizontal="left"/>
    </xf>
    <xf numFmtId="0" fontId="4" fillId="0" borderId="12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center" wrapText="1"/>
    </xf>
    <xf numFmtId="2" fontId="1" fillId="6" borderId="5" xfId="6" applyNumberFormat="1" applyBorder="1" applyAlignment="1">
      <alignment horizontal="center" vertical="center"/>
    </xf>
    <xf numFmtId="2" fontId="1" fillId="6" borderId="6" xfId="6" applyNumberFormat="1" applyBorder="1" applyAlignment="1">
      <alignment horizontal="center" vertical="center"/>
    </xf>
    <xf numFmtId="0" fontId="1" fillId="6" borderId="1" xfId="6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4" fillId="0" borderId="12" xfId="3" applyFont="1" applyBorder="1" applyAlignment="1">
      <alignment vertical="top" wrapText="1"/>
    </xf>
    <xf numFmtId="0" fontId="14" fillId="4" borderId="5" xfId="4" applyFont="1" applyBorder="1" applyAlignment="1">
      <alignment horizontal="left"/>
    </xf>
    <xf numFmtId="0" fontId="4" fillId="0" borderId="0" xfId="0" applyFont="1" applyAlignment="1">
      <alignment horizontal="center"/>
    </xf>
    <xf numFmtId="0" fontId="3" fillId="3" borderId="2" xfId="2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</cellXfs>
  <cellStyles count="8">
    <cellStyle name="20% - Ênfase3" xfId="4" builtinId="38"/>
    <cellStyle name="40% - Ênfase3" xfId="5" builtinId="39"/>
    <cellStyle name="60% - Ênfase3" xfId="6" builtinId="40"/>
    <cellStyle name="Bom" xfId="7" builtinId="26"/>
    <cellStyle name="Normal" xfId="0" builtinId="0"/>
    <cellStyle name="Normal 2 2" xfId="3" xr:uid="{D4397216-9B40-4688-BAB5-A740C25D1342}"/>
    <cellStyle name="Nota" xfId="2" builtinId="10"/>
    <cellStyle name="Saí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30480</xdr:colOff>
      <xdr:row>1</xdr:row>
      <xdr:rowOff>121920</xdr:rowOff>
    </xdr:from>
    <xdr:to>
      <xdr:col>9</xdr:col>
      <xdr:colOff>126733</xdr:colOff>
      <xdr:row>5</xdr:row>
      <xdr:rowOff>60960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71EC2323-8AC7-4E2D-B060-33009566A8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77800" y="16047720"/>
          <a:ext cx="705853" cy="6705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822B4-60B4-4EFC-A2A9-53614AC03952}">
  <sheetPr>
    <pageSetUpPr fitToPage="1"/>
  </sheetPr>
  <dimension ref="A1:AD162"/>
  <sheetViews>
    <sheetView tabSelected="1" workbookViewId="0">
      <selection activeCell="N17" sqref="N17"/>
    </sheetView>
  </sheetViews>
  <sheetFormatPr defaultRowHeight="14.4" x14ac:dyDescent="0.3"/>
  <cols>
    <col min="1" max="2" width="9.6640625" customWidth="1"/>
    <col min="3" max="3" width="5.6640625" customWidth="1"/>
    <col min="4" max="4" width="10.44140625" customWidth="1"/>
    <col min="5" max="5" width="6.33203125" customWidth="1"/>
    <col min="10" max="10" width="16.88671875" customWidth="1"/>
    <col min="11" max="11" width="7.5546875" customWidth="1"/>
    <col min="12" max="12" width="9.6640625" style="24" customWidth="1"/>
    <col min="13" max="13" width="14.33203125" customWidth="1"/>
    <col min="14" max="14" width="13.77734375" customWidth="1"/>
    <col min="15" max="15" width="13.33203125" customWidth="1"/>
    <col min="16" max="16" width="13" customWidth="1"/>
    <col min="17" max="17" width="12.6640625" customWidth="1"/>
    <col min="18" max="18" width="10" customWidth="1"/>
    <col min="22" max="22" width="10" customWidth="1"/>
    <col min="23" max="23" width="10.21875" customWidth="1"/>
    <col min="27" max="27" width="9.21875" customWidth="1"/>
    <col min="29" max="29" width="8.5546875" customWidth="1"/>
    <col min="30" max="30" width="8.109375" customWidth="1"/>
  </cols>
  <sheetData>
    <row r="1" spans="1:18" x14ac:dyDescent="0.3">
      <c r="A1" s="110"/>
      <c r="B1" s="110"/>
    </row>
    <row r="3" spans="1:18" x14ac:dyDescent="0.3">
      <c r="C3" s="127" t="s">
        <v>68</v>
      </c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</row>
    <row r="5" spans="1:18" x14ac:dyDescent="0.3">
      <c r="C5" s="127" t="s">
        <v>314</v>
      </c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</row>
    <row r="7" spans="1:18" x14ac:dyDescent="0.3">
      <c r="C7" t="s">
        <v>70</v>
      </c>
      <c r="Q7" t="s">
        <v>71</v>
      </c>
    </row>
    <row r="9" spans="1:18" x14ac:dyDescent="0.3">
      <c r="C9" t="s">
        <v>72</v>
      </c>
      <c r="Q9" t="s">
        <v>312</v>
      </c>
    </row>
    <row r="10" spans="1:18" ht="15" customHeight="1" x14ac:dyDescent="0.3">
      <c r="C10" t="s">
        <v>73</v>
      </c>
      <c r="O10" s="163" t="s">
        <v>78</v>
      </c>
      <c r="P10" s="162">
        <v>26.63</v>
      </c>
      <c r="Q10" s="159" t="s">
        <v>79</v>
      </c>
      <c r="R10" s="160">
        <v>20.5</v>
      </c>
    </row>
    <row r="11" spans="1:18" x14ac:dyDescent="0.3">
      <c r="C11" s="116"/>
      <c r="D11" t="s">
        <v>315</v>
      </c>
      <c r="O11" s="163"/>
      <c r="P11" s="162"/>
      <c r="Q11" s="159"/>
      <c r="R11" s="161"/>
    </row>
    <row r="13" spans="1:18" ht="14.4" customHeight="1" x14ac:dyDescent="0.3">
      <c r="C13" s="156" t="s">
        <v>69</v>
      </c>
      <c r="D13" s="156" t="s">
        <v>91</v>
      </c>
      <c r="E13" s="156" t="s">
        <v>74</v>
      </c>
      <c r="F13" s="156" t="s">
        <v>75</v>
      </c>
      <c r="G13" s="156"/>
      <c r="H13" s="156"/>
      <c r="I13" s="156"/>
      <c r="J13" s="156"/>
      <c r="K13" s="156" t="s">
        <v>76</v>
      </c>
      <c r="L13" s="156" t="s">
        <v>77</v>
      </c>
      <c r="M13" s="150" t="s">
        <v>86</v>
      </c>
      <c r="N13" s="150" t="s">
        <v>87</v>
      </c>
      <c r="O13" s="150" t="s">
        <v>80</v>
      </c>
      <c r="P13" s="154" t="s">
        <v>81</v>
      </c>
      <c r="Q13" s="154" t="s">
        <v>88</v>
      </c>
      <c r="R13" s="150" t="s">
        <v>89</v>
      </c>
    </row>
    <row r="14" spans="1:18" x14ac:dyDescent="0.3"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0"/>
      <c r="N14" s="150"/>
      <c r="O14" s="150"/>
      <c r="P14" s="155"/>
      <c r="Q14" s="155"/>
      <c r="R14" s="150"/>
    </row>
    <row r="15" spans="1:18" x14ac:dyDescent="0.3">
      <c r="C15" s="28" t="s">
        <v>95</v>
      </c>
      <c r="D15" s="29"/>
      <c r="E15" s="29"/>
      <c r="F15" s="151" t="s">
        <v>252</v>
      </c>
      <c r="G15" s="152"/>
      <c r="H15" s="152"/>
      <c r="I15" s="152"/>
      <c r="J15" s="153"/>
      <c r="K15" s="26"/>
      <c r="L15" s="27"/>
      <c r="M15" s="26"/>
      <c r="N15" s="26"/>
      <c r="O15" s="26"/>
      <c r="P15" s="26"/>
      <c r="Q15" s="31">
        <f>SUM(Q16,Q19,Q25,Q27,Q31,Q35,Q38,Q42)</f>
        <v>6292.95</v>
      </c>
      <c r="R15" s="31">
        <f>SUM(R16,R19,R25,R27,R31,R35,R38,R42)</f>
        <v>6228.3799999999992</v>
      </c>
    </row>
    <row r="16" spans="1:18" ht="14.4" customHeight="1" x14ac:dyDescent="0.3">
      <c r="C16" s="54" t="s">
        <v>83</v>
      </c>
      <c r="D16" s="55"/>
      <c r="E16" s="55"/>
      <c r="F16" s="166" t="s">
        <v>82</v>
      </c>
      <c r="G16" s="166"/>
      <c r="H16" s="166"/>
      <c r="I16" s="166"/>
      <c r="J16" s="166"/>
      <c r="K16" s="56"/>
      <c r="L16" s="57"/>
      <c r="M16" s="58"/>
      <c r="N16" s="56"/>
      <c r="O16" s="56"/>
      <c r="P16" s="56"/>
      <c r="Q16" s="59">
        <f>SUM(Q17:Q18)</f>
        <v>45.11</v>
      </c>
      <c r="R16" s="59">
        <f>SUM(R17:R18)</f>
        <v>47.44</v>
      </c>
    </row>
    <row r="17" spans="3:18" ht="28.8" customHeight="1" x14ac:dyDescent="0.3">
      <c r="C17" s="60" t="s">
        <v>93</v>
      </c>
      <c r="D17" s="60" t="s">
        <v>21</v>
      </c>
      <c r="E17" s="60">
        <v>98524</v>
      </c>
      <c r="F17" s="158" t="s">
        <v>84</v>
      </c>
      <c r="G17" s="158"/>
      <c r="H17" s="158"/>
      <c r="I17" s="158"/>
      <c r="J17" s="158"/>
      <c r="K17" s="60" t="s">
        <v>85</v>
      </c>
      <c r="L17" s="61">
        <v>8.2799999999999994</v>
      </c>
      <c r="M17" s="111">
        <v>2.42</v>
      </c>
      <c r="N17" s="114">
        <v>2.7</v>
      </c>
      <c r="O17" s="62">
        <f>ROUND((M17*(26.63/100))+M17,2)</f>
        <v>3.06</v>
      </c>
      <c r="P17" s="62">
        <f>ROUND((N17*(20.5/100))+N17,2)</f>
        <v>3.25</v>
      </c>
      <c r="Q17" s="62">
        <f>ROUND(L17*O17,2)</f>
        <v>25.34</v>
      </c>
      <c r="R17" s="62">
        <f>ROUND(L17*P17,2)</f>
        <v>26.91</v>
      </c>
    </row>
    <row r="18" spans="3:18" ht="28.8" customHeight="1" x14ac:dyDescent="0.3">
      <c r="C18" s="60" t="s">
        <v>94</v>
      </c>
      <c r="D18" s="60" t="s">
        <v>5</v>
      </c>
      <c r="E18" s="63">
        <v>1</v>
      </c>
      <c r="F18" s="134" t="s">
        <v>92</v>
      </c>
      <c r="G18" s="134"/>
      <c r="H18" s="134"/>
      <c r="I18" s="134"/>
      <c r="J18" s="134"/>
      <c r="K18" s="60" t="s">
        <v>85</v>
      </c>
      <c r="L18" s="64">
        <v>3.3</v>
      </c>
      <c r="M18" s="111">
        <v>4.7300000000000004</v>
      </c>
      <c r="N18" s="114">
        <v>5.16</v>
      </c>
      <c r="O18" s="62">
        <f>ROUND((M18*(26.63/100))+M18,2)</f>
        <v>5.99</v>
      </c>
      <c r="P18" s="62">
        <f>ROUND((N18*(20.5/100))+N18,2)</f>
        <v>6.22</v>
      </c>
      <c r="Q18" s="62">
        <f>ROUND(L18*O18,2)</f>
        <v>19.77</v>
      </c>
      <c r="R18" s="62">
        <f>ROUND(L18*P18,2)</f>
        <v>20.53</v>
      </c>
    </row>
    <row r="19" spans="3:18" x14ac:dyDescent="0.3">
      <c r="C19" s="65" t="s">
        <v>90</v>
      </c>
      <c r="D19" s="66"/>
      <c r="E19" s="66"/>
      <c r="F19" s="157" t="s">
        <v>96</v>
      </c>
      <c r="G19" s="157"/>
      <c r="H19" s="157"/>
      <c r="I19" s="157"/>
      <c r="J19" s="157"/>
      <c r="K19" s="67"/>
      <c r="L19" s="68"/>
      <c r="M19" s="67"/>
      <c r="N19" s="67"/>
      <c r="O19" s="109"/>
      <c r="P19" s="109"/>
      <c r="Q19" s="69">
        <f>SUM(Q20:Q24)</f>
        <v>587.78</v>
      </c>
      <c r="R19" s="70">
        <f>SUM(R20:R24)</f>
        <v>579.56000000000006</v>
      </c>
    </row>
    <row r="20" spans="3:18" ht="18" customHeight="1" x14ac:dyDescent="0.3">
      <c r="C20" s="60" t="s">
        <v>97</v>
      </c>
      <c r="D20" s="60" t="s">
        <v>5</v>
      </c>
      <c r="E20" s="60">
        <v>10</v>
      </c>
      <c r="F20" s="158" t="s">
        <v>293</v>
      </c>
      <c r="G20" s="158"/>
      <c r="H20" s="158"/>
      <c r="I20" s="158"/>
      <c r="J20" s="158"/>
      <c r="K20" s="60" t="s">
        <v>98</v>
      </c>
      <c r="L20" s="61">
        <v>0.25</v>
      </c>
      <c r="M20" s="111">
        <v>8.4600000000000009</v>
      </c>
      <c r="N20" s="115">
        <v>9.42</v>
      </c>
      <c r="O20" s="62">
        <f t="shared" ref="O20:O56" si="0">ROUND((M20*(26.63/100))+M20,2)</f>
        <v>10.71</v>
      </c>
      <c r="P20" s="62">
        <f t="shared" ref="P20:P56" si="1">ROUND((N20*(20.5/100))+N20,2)</f>
        <v>11.35</v>
      </c>
      <c r="Q20" s="62">
        <f>ROUND(L20*O20,2)</f>
        <v>2.68</v>
      </c>
      <c r="R20" s="62">
        <f>ROUND(L20*P20,2)</f>
        <v>2.84</v>
      </c>
    </row>
    <row r="21" spans="3:18" ht="27" customHeight="1" x14ac:dyDescent="0.3">
      <c r="C21" s="71" t="s">
        <v>99</v>
      </c>
      <c r="D21" s="71" t="s">
        <v>21</v>
      </c>
      <c r="E21" s="60">
        <v>96536</v>
      </c>
      <c r="F21" s="129" t="s">
        <v>305</v>
      </c>
      <c r="G21" s="129"/>
      <c r="H21" s="129"/>
      <c r="I21" s="129"/>
      <c r="J21" s="129"/>
      <c r="K21" s="60" t="s">
        <v>85</v>
      </c>
      <c r="L21" s="64">
        <v>1.7</v>
      </c>
      <c r="M21" s="112">
        <v>55.13</v>
      </c>
      <c r="N21" s="115">
        <v>58.98</v>
      </c>
      <c r="O21" s="62">
        <f t="shared" si="0"/>
        <v>69.81</v>
      </c>
      <c r="P21" s="62">
        <f t="shared" si="1"/>
        <v>71.069999999999993</v>
      </c>
      <c r="Q21" s="62">
        <f t="shared" ref="Q21:Q56" si="2">ROUND(L21*O21,2)</f>
        <v>118.68</v>
      </c>
      <c r="R21" s="62">
        <f t="shared" ref="R21:R56" si="3">ROUND(L21*P21,2)</f>
        <v>120.82</v>
      </c>
    </row>
    <row r="22" spans="3:18" ht="29.4" customHeight="1" x14ac:dyDescent="0.3">
      <c r="C22" s="71" t="s">
        <v>100</v>
      </c>
      <c r="D22" s="71" t="s">
        <v>21</v>
      </c>
      <c r="E22" s="71">
        <v>94963</v>
      </c>
      <c r="F22" s="134" t="s">
        <v>101</v>
      </c>
      <c r="G22" s="134"/>
      <c r="H22" s="134"/>
      <c r="I22" s="134"/>
      <c r="J22" s="134"/>
      <c r="K22" s="71" t="s">
        <v>98</v>
      </c>
      <c r="L22" s="61">
        <v>0.25</v>
      </c>
      <c r="M22" s="113">
        <v>360.9</v>
      </c>
      <c r="N22" s="115">
        <v>369.09</v>
      </c>
      <c r="O22" s="62">
        <f t="shared" si="0"/>
        <v>457.01</v>
      </c>
      <c r="P22" s="62">
        <f t="shared" si="1"/>
        <v>444.75</v>
      </c>
      <c r="Q22" s="62">
        <f t="shared" si="2"/>
        <v>114.25</v>
      </c>
      <c r="R22" s="62">
        <f t="shared" si="3"/>
        <v>111.19</v>
      </c>
    </row>
    <row r="23" spans="3:18" ht="26.4" customHeight="1" x14ac:dyDescent="0.3">
      <c r="C23" s="71" t="s">
        <v>102</v>
      </c>
      <c r="D23" s="71" t="s">
        <v>21</v>
      </c>
      <c r="E23" s="71">
        <v>96545</v>
      </c>
      <c r="F23" s="134" t="s">
        <v>306</v>
      </c>
      <c r="G23" s="134"/>
      <c r="H23" s="134"/>
      <c r="I23" s="134"/>
      <c r="J23" s="134"/>
      <c r="K23" s="71" t="s">
        <v>103</v>
      </c>
      <c r="L23" s="61">
        <v>11.56</v>
      </c>
      <c r="M23" s="112">
        <v>14.49</v>
      </c>
      <c r="N23" s="114">
        <v>14.9</v>
      </c>
      <c r="O23" s="62">
        <f t="shared" si="0"/>
        <v>18.350000000000001</v>
      </c>
      <c r="P23" s="62">
        <f t="shared" si="1"/>
        <v>17.95</v>
      </c>
      <c r="Q23" s="62">
        <f t="shared" si="2"/>
        <v>212.13</v>
      </c>
      <c r="R23" s="62">
        <f t="shared" si="3"/>
        <v>207.5</v>
      </c>
    </row>
    <row r="24" spans="3:18" ht="24.6" customHeight="1" x14ac:dyDescent="0.3">
      <c r="C24" s="71" t="s">
        <v>104</v>
      </c>
      <c r="D24" s="71" t="s">
        <v>21</v>
      </c>
      <c r="E24" s="71">
        <v>98557</v>
      </c>
      <c r="F24" s="129" t="s">
        <v>105</v>
      </c>
      <c r="G24" s="129"/>
      <c r="H24" s="129"/>
      <c r="I24" s="129"/>
      <c r="J24" s="129"/>
      <c r="K24" s="71" t="s">
        <v>85</v>
      </c>
      <c r="L24" s="64">
        <v>2.57</v>
      </c>
      <c r="M24" s="112">
        <v>43.03</v>
      </c>
      <c r="N24" s="115">
        <v>44.31</v>
      </c>
      <c r="O24" s="62">
        <f t="shared" si="0"/>
        <v>54.49</v>
      </c>
      <c r="P24" s="62">
        <f t="shared" si="1"/>
        <v>53.39</v>
      </c>
      <c r="Q24" s="62">
        <f t="shared" si="2"/>
        <v>140.04</v>
      </c>
      <c r="R24" s="62">
        <f t="shared" si="3"/>
        <v>137.21</v>
      </c>
    </row>
    <row r="25" spans="3:18" ht="16.2" customHeight="1" x14ac:dyDescent="0.3">
      <c r="C25" s="73" t="s">
        <v>106</v>
      </c>
      <c r="D25" s="66"/>
      <c r="E25" s="66"/>
      <c r="F25" s="157" t="s">
        <v>107</v>
      </c>
      <c r="G25" s="157"/>
      <c r="H25" s="157"/>
      <c r="I25" s="157"/>
      <c r="J25" s="157"/>
      <c r="K25" s="67"/>
      <c r="L25" s="68"/>
      <c r="M25" s="67"/>
      <c r="N25" s="67"/>
      <c r="O25" s="67"/>
      <c r="P25" s="67"/>
      <c r="Q25" s="69">
        <f>Q26</f>
        <v>1463.91</v>
      </c>
      <c r="R25" s="69">
        <f>R26</f>
        <v>1473.26</v>
      </c>
    </row>
    <row r="26" spans="3:18" ht="40.200000000000003" customHeight="1" x14ac:dyDescent="0.3">
      <c r="C26" s="71" t="s">
        <v>108</v>
      </c>
      <c r="D26" s="71" t="s">
        <v>21</v>
      </c>
      <c r="E26" s="71">
        <v>103330</v>
      </c>
      <c r="F26" s="129" t="s">
        <v>273</v>
      </c>
      <c r="G26" s="129"/>
      <c r="H26" s="129"/>
      <c r="I26" s="129"/>
      <c r="J26" s="129"/>
      <c r="K26" s="71" t="s">
        <v>85</v>
      </c>
      <c r="L26" s="64">
        <v>15.85</v>
      </c>
      <c r="M26" s="71">
        <v>72.94</v>
      </c>
      <c r="N26" s="115">
        <v>77.14</v>
      </c>
      <c r="O26" s="62">
        <f t="shared" si="0"/>
        <v>92.36</v>
      </c>
      <c r="P26" s="62">
        <f t="shared" si="1"/>
        <v>92.95</v>
      </c>
      <c r="Q26" s="62">
        <f t="shared" si="2"/>
        <v>1463.91</v>
      </c>
      <c r="R26" s="62">
        <f t="shared" si="3"/>
        <v>1473.26</v>
      </c>
    </row>
    <row r="27" spans="3:18" x14ac:dyDescent="0.3">
      <c r="C27" s="73" t="s">
        <v>109</v>
      </c>
      <c r="D27" s="66"/>
      <c r="E27" s="66"/>
      <c r="F27" s="137" t="s">
        <v>110</v>
      </c>
      <c r="G27" s="132"/>
      <c r="H27" s="132"/>
      <c r="I27" s="132"/>
      <c r="J27" s="138"/>
      <c r="K27" s="67"/>
      <c r="L27" s="68"/>
      <c r="M27" s="67"/>
      <c r="N27" s="67"/>
      <c r="O27" s="67"/>
      <c r="P27" s="67"/>
      <c r="Q27" s="69">
        <f>SUM(Q28:Q30)</f>
        <v>1525.9499999999998</v>
      </c>
      <c r="R27" s="70">
        <f>SUM(R28:R30)</f>
        <v>1541.6100000000001</v>
      </c>
    </row>
    <row r="28" spans="3:18" ht="34.799999999999997" customHeight="1" x14ac:dyDescent="0.3">
      <c r="C28" s="71" t="s">
        <v>111</v>
      </c>
      <c r="D28" s="71" t="s">
        <v>21</v>
      </c>
      <c r="E28" s="71">
        <v>87879</v>
      </c>
      <c r="F28" s="129" t="s">
        <v>307</v>
      </c>
      <c r="G28" s="129"/>
      <c r="H28" s="129"/>
      <c r="I28" s="129"/>
      <c r="J28" s="129"/>
      <c r="K28" s="71" t="s">
        <v>85</v>
      </c>
      <c r="L28" s="61">
        <v>30.26</v>
      </c>
      <c r="M28" s="71">
        <v>3.47</v>
      </c>
      <c r="N28" s="115">
        <v>3.71</v>
      </c>
      <c r="O28" s="62">
        <f t="shared" si="0"/>
        <v>4.3899999999999997</v>
      </c>
      <c r="P28" s="62">
        <f t="shared" si="1"/>
        <v>4.47</v>
      </c>
      <c r="Q28" s="62">
        <f t="shared" si="2"/>
        <v>132.84</v>
      </c>
      <c r="R28" s="62">
        <f t="shared" si="3"/>
        <v>135.26</v>
      </c>
    </row>
    <row r="29" spans="3:18" ht="47.4" customHeight="1" x14ac:dyDescent="0.3">
      <c r="C29" s="74" t="s">
        <v>112</v>
      </c>
      <c r="D29" s="74" t="s">
        <v>21</v>
      </c>
      <c r="E29" s="74">
        <v>87529</v>
      </c>
      <c r="F29" s="129" t="s">
        <v>113</v>
      </c>
      <c r="G29" s="129"/>
      <c r="H29" s="129"/>
      <c r="I29" s="129"/>
      <c r="J29" s="129"/>
      <c r="K29" s="74" t="s">
        <v>85</v>
      </c>
      <c r="L29" s="61">
        <v>30.26</v>
      </c>
      <c r="M29" s="74">
        <v>29.17</v>
      </c>
      <c r="N29" s="115">
        <v>31.08</v>
      </c>
      <c r="O29" s="62">
        <f t="shared" si="0"/>
        <v>36.94</v>
      </c>
      <c r="P29" s="62">
        <f t="shared" si="1"/>
        <v>37.450000000000003</v>
      </c>
      <c r="Q29" s="62">
        <f t="shared" si="2"/>
        <v>1117.8</v>
      </c>
      <c r="R29" s="62">
        <f t="shared" si="3"/>
        <v>1133.24</v>
      </c>
    </row>
    <row r="30" spans="3:18" ht="47.4" customHeight="1" x14ac:dyDescent="0.3">
      <c r="C30" s="75" t="s">
        <v>114</v>
      </c>
      <c r="D30" s="75" t="s">
        <v>21</v>
      </c>
      <c r="E30" s="75">
        <v>93393</v>
      </c>
      <c r="F30" s="129" t="s">
        <v>115</v>
      </c>
      <c r="G30" s="129"/>
      <c r="H30" s="129"/>
      <c r="I30" s="129"/>
      <c r="J30" s="129"/>
      <c r="K30" s="75" t="s">
        <v>85</v>
      </c>
      <c r="L30" s="61">
        <v>5.24</v>
      </c>
      <c r="M30" s="75">
        <v>41.49</v>
      </c>
      <c r="N30" s="115">
        <v>43.25</v>
      </c>
      <c r="O30" s="62">
        <f t="shared" si="0"/>
        <v>52.54</v>
      </c>
      <c r="P30" s="62">
        <f t="shared" si="1"/>
        <v>52.12</v>
      </c>
      <c r="Q30" s="62">
        <f t="shared" si="2"/>
        <v>275.31</v>
      </c>
      <c r="R30" s="62">
        <f t="shared" si="3"/>
        <v>273.11</v>
      </c>
    </row>
    <row r="31" spans="3:18" x14ac:dyDescent="0.3">
      <c r="C31" s="76" t="s">
        <v>116</v>
      </c>
      <c r="D31" s="67"/>
      <c r="E31" s="67"/>
      <c r="F31" s="141" t="s">
        <v>117</v>
      </c>
      <c r="G31" s="142"/>
      <c r="H31" s="142"/>
      <c r="I31" s="142"/>
      <c r="J31" s="143"/>
      <c r="K31" s="67"/>
      <c r="L31" s="68"/>
      <c r="M31" s="67"/>
      <c r="N31" s="67"/>
      <c r="O31" s="67"/>
      <c r="P31" s="67"/>
      <c r="Q31" s="69">
        <f>SUM(Q32:Q34)</f>
        <v>651.02</v>
      </c>
      <c r="R31" s="69">
        <f>SUM(R32:R34)</f>
        <v>620.3900000000001</v>
      </c>
    </row>
    <row r="32" spans="3:18" ht="36.6" customHeight="1" x14ac:dyDescent="0.3">
      <c r="C32" s="75" t="s">
        <v>118</v>
      </c>
      <c r="D32" s="75" t="s">
        <v>5</v>
      </c>
      <c r="E32" s="77">
        <v>2</v>
      </c>
      <c r="F32" s="165" t="s">
        <v>119</v>
      </c>
      <c r="G32" s="165"/>
      <c r="H32" s="165"/>
      <c r="I32" s="165"/>
      <c r="J32" s="165"/>
      <c r="K32" s="75" t="s">
        <v>85</v>
      </c>
      <c r="L32" s="64">
        <v>3</v>
      </c>
      <c r="M32" s="78">
        <v>134.51</v>
      </c>
      <c r="N32" s="115">
        <v>134.75</v>
      </c>
      <c r="O32" s="62">
        <f t="shared" si="0"/>
        <v>170.33</v>
      </c>
      <c r="P32" s="62">
        <f t="shared" si="1"/>
        <v>162.37</v>
      </c>
      <c r="Q32" s="62">
        <f t="shared" si="2"/>
        <v>510.99</v>
      </c>
      <c r="R32" s="62">
        <f t="shared" si="3"/>
        <v>487.11</v>
      </c>
    </row>
    <row r="33" spans="3:18" ht="23.4" customHeight="1" x14ac:dyDescent="0.3">
      <c r="C33" s="75" t="s">
        <v>120</v>
      </c>
      <c r="D33" s="75" t="s">
        <v>11</v>
      </c>
      <c r="E33" s="75">
        <v>36238</v>
      </c>
      <c r="F33" s="129" t="s">
        <v>121</v>
      </c>
      <c r="G33" s="129"/>
      <c r="H33" s="129"/>
      <c r="I33" s="129"/>
      <c r="J33" s="129"/>
      <c r="K33" s="75" t="s">
        <v>85</v>
      </c>
      <c r="L33" s="64">
        <v>2.2799999999999998</v>
      </c>
      <c r="M33" s="78">
        <v>31.97</v>
      </c>
      <c r="N33" s="114">
        <v>31.97</v>
      </c>
      <c r="O33" s="62">
        <f t="shared" si="0"/>
        <v>40.479999999999997</v>
      </c>
      <c r="P33" s="62">
        <f t="shared" si="1"/>
        <v>38.520000000000003</v>
      </c>
      <c r="Q33" s="62">
        <f t="shared" si="2"/>
        <v>92.29</v>
      </c>
      <c r="R33" s="62">
        <f t="shared" si="3"/>
        <v>87.83</v>
      </c>
    </row>
    <row r="34" spans="3:18" x14ac:dyDescent="0.3">
      <c r="C34" s="75" t="s">
        <v>122</v>
      </c>
      <c r="D34" s="75" t="s">
        <v>11</v>
      </c>
      <c r="E34" s="75">
        <v>36250</v>
      </c>
      <c r="F34" s="139" t="s">
        <v>123</v>
      </c>
      <c r="G34" s="139"/>
      <c r="H34" s="139"/>
      <c r="I34" s="139"/>
      <c r="J34" s="139"/>
      <c r="K34" s="75" t="s">
        <v>124</v>
      </c>
      <c r="L34" s="79">
        <v>6.2</v>
      </c>
      <c r="M34" s="60">
        <v>6.08</v>
      </c>
      <c r="N34" s="115">
        <v>6.08</v>
      </c>
      <c r="O34" s="62">
        <f t="shared" si="0"/>
        <v>7.7</v>
      </c>
      <c r="P34" s="62">
        <f t="shared" si="1"/>
        <v>7.33</v>
      </c>
      <c r="Q34" s="62">
        <f t="shared" si="2"/>
        <v>47.74</v>
      </c>
      <c r="R34" s="62">
        <f t="shared" si="3"/>
        <v>45.45</v>
      </c>
    </row>
    <row r="35" spans="3:18" x14ac:dyDescent="0.3">
      <c r="C35" s="73" t="s">
        <v>125</v>
      </c>
      <c r="D35" s="66"/>
      <c r="E35" s="66"/>
      <c r="F35" s="137" t="s">
        <v>126</v>
      </c>
      <c r="G35" s="132"/>
      <c r="H35" s="132"/>
      <c r="I35" s="132"/>
      <c r="J35" s="138"/>
      <c r="K35" s="66"/>
      <c r="L35" s="80"/>
      <c r="M35" s="66"/>
      <c r="N35" s="66"/>
      <c r="O35" s="66"/>
      <c r="P35" s="66"/>
      <c r="Q35" s="69">
        <f>SUM(Q36:Q37)</f>
        <v>1068.73</v>
      </c>
      <c r="R35" s="69">
        <f>SUM(R36:R37)</f>
        <v>1028.45</v>
      </c>
    </row>
    <row r="36" spans="3:18" ht="23.4" customHeight="1" x14ac:dyDescent="0.3">
      <c r="C36" s="75" t="s">
        <v>127</v>
      </c>
      <c r="D36" s="75" t="s">
        <v>5</v>
      </c>
      <c r="E36" s="63">
        <v>3</v>
      </c>
      <c r="F36" s="136" t="s">
        <v>274</v>
      </c>
      <c r="G36" s="136"/>
      <c r="H36" s="136"/>
      <c r="I36" s="136"/>
      <c r="J36" s="136"/>
      <c r="K36" s="75" t="s">
        <v>26</v>
      </c>
      <c r="L36" s="64">
        <v>1</v>
      </c>
      <c r="M36" s="60">
        <v>269.05</v>
      </c>
      <c r="N36" s="115">
        <v>269.69</v>
      </c>
      <c r="O36" s="62">
        <f t="shared" si="0"/>
        <v>340.7</v>
      </c>
      <c r="P36" s="62">
        <f t="shared" si="1"/>
        <v>324.98</v>
      </c>
      <c r="Q36" s="62">
        <f t="shared" si="2"/>
        <v>340.7</v>
      </c>
      <c r="R36" s="62">
        <f t="shared" si="3"/>
        <v>324.98</v>
      </c>
    </row>
    <row r="37" spans="3:18" ht="28.2" customHeight="1" x14ac:dyDescent="0.3">
      <c r="C37" s="75" t="s">
        <v>128</v>
      </c>
      <c r="D37" s="75" t="s">
        <v>5</v>
      </c>
      <c r="E37" s="63">
        <v>4</v>
      </c>
      <c r="F37" s="136" t="s">
        <v>275</v>
      </c>
      <c r="G37" s="136"/>
      <c r="H37" s="136"/>
      <c r="I37" s="136"/>
      <c r="J37" s="136"/>
      <c r="K37" s="75" t="s">
        <v>26</v>
      </c>
      <c r="L37" s="64">
        <v>1</v>
      </c>
      <c r="M37" s="60">
        <v>574.92999999999995</v>
      </c>
      <c r="N37" s="115">
        <v>583.79</v>
      </c>
      <c r="O37" s="62">
        <f t="shared" si="0"/>
        <v>728.03</v>
      </c>
      <c r="P37" s="62">
        <f t="shared" si="1"/>
        <v>703.47</v>
      </c>
      <c r="Q37" s="62">
        <f t="shared" si="2"/>
        <v>728.03</v>
      </c>
      <c r="R37" s="62">
        <f t="shared" si="3"/>
        <v>703.47</v>
      </c>
    </row>
    <row r="38" spans="3:18" x14ac:dyDescent="0.3">
      <c r="C38" s="73" t="s">
        <v>129</v>
      </c>
      <c r="D38" s="66"/>
      <c r="E38" s="66"/>
      <c r="F38" s="137" t="s">
        <v>130</v>
      </c>
      <c r="G38" s="132"/>
      <c r="H38" s="132"/>
      <c r="I38" s="132"/>
      <c r="J38" s="138"/>
      <c r="K38" s="66"/>
      <c r="L38" s="80"/>
      <c r="M38" s="66"/>
      <c r="N38" s="66"/>
      <c r="O38" s="66"/>
      <c r="P38" s="66"/>
      <c r="Q38" s="69">
        <f>SUM(Q39:Q41)</f>
        <v>441.37</v>
      </c>
      <c r="R38" s="69">
        <f>SUM(R39:R41)</f>
        <v>431.69000000000005</v>
      </c>
    </row>
    <row r="39" spans="3:18" x14ac:dyDescent="0.3">
      <c r="C39" s="75" t="s">
        <v>131</v>
      </c>
      <c r="D39" s="75" t="s">
        <v>5</v>
      </c>
      <c r="E39" s="63">
        <v>5</v>
      </c>
      <c r="F39" s="81" t="s">
        <v>132</v>
      </c>
      <c r="G39" s="82"/>
      <c r="H39" s="82"/>
      <c r="I39" s="82"/>
      <c r="J39" s="82"/>
      <c r="K39" s="75" t="s">
        <v>98</v>
      </c>
      <c r="L39" s="61">
        <v>0.36</v>
      </c>
      <c r="M39" s="62">
        <v>36.64</v>
      </c>
      <c r="N39" s="115">
        <v>36.93</v>
      </c>
      <c r="O39" s="62">
        <f t="shared" si="0"/>
        <v>46.4</v>
      </c>
      <c r="P39" s="62">
        <f t="shared" si="1"/>
        <v>44.5</v>
      </c>
      <c r="Q39" s="62">
        <f t="shared" si="2"/>
        <v>16.7</v>
      </c>
      <c r="R39" s="62">
        <f t="shared" si="3"/>
        <v>16.02</v>
      </c>
    </row>
    <row r="40" spans="3:18" ht="36.6" customHeight="1" x14ac:dyDescent="0.3">
      <c r="C40" s="75" t="s">
        <v>133</v>
      </c>
      <c r="D40" s="75" t="s">
        <v>21</v>
      </c>
      <c r="E40" s="83">
        <v>87246</v>
      </c>
      <c r="F40" s="129" t="s">
        <v>134</v>
      </c>
      <c r="G40" s="129"/>
      <c r="H40" s="129"/>
      <c r="I40" s="129"/>
      <c r="J40" s="129"/>
      <c r="K40" s="75" t="s">
        <v>85</v>
      </c>
      <c r="L40" s="64">
        <v>2.2799999999999998</v>
      </c>
      <c r="M40" s="60">
        <v>52.11</v>
      </c>
      <c r="N40" s="115">
        <v>54.17</v>
      </c>
      <c r="O40" s="62">
        <f t="shared" si="0"/>
        <v>65.989999999999995</v>
      </c>
      <c r="P40" s="62">
        <f t="shared" si="1"/>
        <v>65.27</v>
      </c>
      <c r="Q40" s="62">
        <f t="shared" si="2"/>
        <v>150.46</v>
      </c>
      <c r="R40" s="62">
        <f t="shared" si="3"/>
        <v>148.82</v>
      </c>
    </row>
    <row r="41" spans="3:18" ht="24" customHeight="1" x14ac:dyDescent="0.3">
      <c r="C41" s="75" t="s">
        <v>135</v>
      </c>
      <c r="D41" s="75" t="s">
        <v>21</v>
      </c>
      <c r="E41" s="83">
        <v>94963</v>
      </c>
      <c r="F41" s="129" t="s">
        <v>290</v>
      </c>
      <c r="G41" s="129"/>
      <c r="H41" s="129"/>
      <c r="I41" s="129"/>
      <c r="J41" s="129"/>
      <c r="K41" s="75" t="s">
        <v>98</v>
      </c>
      <c r="L41" s="64">
        <v>0.6</v>
      </c>
      <c r="M41" s="62">
        <v>360.9</v>
      </c>
      <c r="N41" s="115">
        <v>369.09</v>
      </c>
      <c r="O41" s="62">
        <f t="shared" si="0"/>
        <v>457.01</v>
      </c>
      <c r="P41" s="62">
        <f t="shared" si="1"/>
        <v>444.75</v>
      </c>
      <c r="Q41" s="62">
        <f t="shared" si="2"/>
        <v>274.20999999999998</v>
      </c>
      <c r="R41" s="62">
        <f t="shared" si="3"/>
        <v>266.85000000000002</v>
      </c>
    </row>
    <row r="42" spans="3:18" x14ac:dyDescent="0.3">
      <c r="C42" s="73" t="s">
        <v>137</v>
      </c>
      <c r="D42" s="66"/>
      <c r="E42" s="66"/>
      <c r="F42" s="137" t="s">
        <v>138</v>
      </c>
      <c r="G42" s="132"/>
      <c r="H42" s="132"/>
      <c r="I42" s="132"/>
      <c r="J42" s="138"/>
      <c r="K42" s="66"/>
      <c r="L42" s="80"/>
      <c r="M42" s="66"/>
      <c r="N42" s="66"/>
      <c r="O42" s="66"/>
      <c r="P42" s="66"/>
      <c r="Q42" s="69">
        <f>SUM(Q43:Q45)</f>
        <v>509.08</v>
      </c>
      <c r="R42" s="69">
        <f>SUM(R43:R45)</f>
        <v>505.98</v>
      </c>
    </row>
    <row r="43" spans="3:18" ht="24" customHeight="1" x14ac:dyDescent="0.3">
      <c r="C43" s="75" t="s">
        <v>139</v>
      </c>
      <c r="D43" s="75" t="s">
        <v>21</v>
      </c>
      <c r="E43" s="83">
        <v>88489</v>
      </c>
      <c r="F43" s="129" t="s">
        <v>141</v>
      </c>
      <c r="G43" s="129"/>
      <c r="H43" s="129"/>
      <c r="I43" s="129"/>
      <c r="J43" s="129"/>
      <c r="K43" s="75" t="s">
        <v>85</v>
      </c>
      <c r="L43" s="61">
        <v>8.82</v>
      </c>
      <c r="M43" s="72">
        <v>14.05</v>
      </c>
      <c r="N43" s="115">
        <v>14.63</v>
      </c>
      <c r="O43" s="62">
        <f t="shared" si="0"/>
        <v>17.79</v>
      </c>
      <c r="P43" s="62">
        <f t="shared" si="1"/>
        <v>17.63</v>
      </c>
      <c r="Q43" s="62">
        <f t="shared" si="2"/>
        <v>156.91</v>
      </c>
      <c r="R43" s="62">
        <f t="shared" si="3"/>
        <v>155.5</v>
      </c>
    </row>
    <row r="44" spans="3:18" ht="25.2" customHeight="1" x14ac:dyDescent="0.3">
      <c r="C44" s="75" t="s">
        <v>140</v>
      </c>
      <c r="D44" s="75" t="s">
        <v>21</v>
      </c>
      <c r="E44" s="83">
        <v>88489</v>
      </c>
      <c r="F44" s="136" t="s">
        <v>142</v>
      </c>
      <c r="G44" s="136"/>
      <c r="H44" s="136"/>
      <c r="I44" s="136"/>
      <c r="J44" s="136"/>
      <c r="K44" s="75" t="s">
        <v>85</v>
      </c>
      <c r="L44" s="61">
        <v>17.32</v>
      </c>
      <c r="M44" s="72">
        <v>14.05</v>
      </c>
      <c r="N44" s="115">
        <v>14.63</v>
      </c>
      <c r="O44" s="62">
        <f t="shared" si="0"/>
        <v>17.79</v>
      </c>
      <c r="P44" s="62">
        <f t="shared" si="1"/>
        <v>17.63</v>
      </c>
      <c r="Q44" s="62">
        <f t="shared" si="2"/>
        <v>308.12</v>
      </c>
      <c r="R44" s="62">
        <f t="shared" si="3"/>
        <v>305.35000000000002</v>
      </c>
    </row>
    <row r="45" spans="3:18" ht="36" customHeight="1" x14ac:dyDescent="0.3">
      <c r="C45" s="75" t="s">
        <v>144</v>
      </c>
      <c r="D45" s="75" t="s">
        <v>21</v>
      </c>
      <c r="E45" s="83">
        <v>100726</v>
      </c>
      <c r="F45" s="129" t="s">
        <v>143</v>
      </c>
      <c r="G45" s="129"/>
      <c r="H45" s="129"/>
      <c r="I45" s="129"/>
      <c r="J45" s="129"/>
      <c r="K45" s="75" t="s">
        <v>85</v>
      </c>
      <c r="L45" s="61">
        <v>1.62</v>
      </c>
      <c r="M45" s="72">
        <v>21.47</v>
      </c>
      <c r="N45" s="115">
        <v>23.12</v>
      </c>
      <c r="O45" s="62">
        <f t="shared" si="0"/>
        <v>27.19</v>
      </c>
      <c r="P45" s="62">
        <f t="shared" si="1"/>
        <v>27.86</v>
      </c>
      <c r="Q45" s="62">
        <f t="shared" si="2"/>
        <v>44.05</v>
      </c>
      <c r="R45" s="62">
        <f t="shared" si="3"/>
        <v>45.13</v>
      </c>
    </row>
    <row r="46" spans="3:18" x14ac:dyDescent="0.3">
      <c r="C46" s="89" t="s">
        <v>145</v>
      </c>
      <c r="D46" s="90"/>
      <c r="E46" s="90"/>
      <c r="F46" s="122" t="s">
        <v>146</v>
      </c>
      <c r="G46" s="123"/>
      <c r="H46" s="123"/>
      <c r="I46" s="123"/>
      <c r="J46" s="124"/>
      <c r="K46" s="91"/>
      <c r="L46" s="92"/>
      <c r="M46" s="91"/>
      <c r="N46" s="91"/>
      <c r="O46" s="91"/>
      <c r="P46" s="91"/>
      <c r="Q46" s="93">
        <f>SUM(Q47:Q56)</f>
        <v>501.21</v>
      </c>
      <c r="R46" s="93">
        <f>SUM(R47:R56)</f>
        <v>492.36</v>
      </c>
    </row>
    <row r="47" spans="3:18" x14ac:dyDescent="0.3">
      <c r="C47" s="75" t="s">
        <v>147</v>
      </c>
      <c r="D47" s="75" t="s">
        <v>5</v>
      </c>
      <c r="E47" s="83">
        <v>6</v>
      </c>
      <c r="F47" s="125" t="s">
        <v>148</v>
      </c>
      <c r="G47" s="125"/>
      <c r="H47" s="125"/>
      <c r="I47" s="125"/>
      <c r="J47" s="125"/>
      <c r="K47" s="75" t="s">
        <v>26</v>
      </c>
      <c r="L47" s="79">
        <v>1</v>
      </c>
      <c r="M47" s="72">
        <v>41.34</v>
      </c>
      <c r="N47" s="115">
        <v>41.97</v>
      </c>
      <c r="O47" s="62">
        <f t="shared" si="0"/>
        <v>52.35</v>
      </c>
      <c r="P47" s="62">
        <f t="shared" si="1"/>
        <v>50.57</v>
      </c>
      <c r="Q47" s="62">
        <f t="shared" si="2"/>
        <v>52.35</v>
      </c>
      <c r="R47" s="62">
        <f t="shared" si="3"/>
        <v>50.57</v>
      </c>
    </row>
    <row r="48" spans="3:18" ht="29.4" customHeight="1" x14ac:dyDescent="0.3">
      <c r="C48" s="75" t="s">
        <v>149</v>
      </c>
      <c r="D48" s="75" t="s">
        <v>21</v>
      </c>
      <c r="E48" s="83">
        <v>91926</v>
      </c>
      <c r="F48" s="129" t="s">
        <v>150</v>
      </c>
      <c r="G48" s="129"/>
      <c r="H48" s="129"/>
      <c r="I48" s="129"/>
      <c r="J48" s="129"/>
      <c r="K48" s="75" t="s">
        <v>124</v>
      </c>
      <c r="L48" s="64">
        <v>16</v>
      </c>
      <c r="M48" s="72">
        <v>4.04</v>
      </c>
      <c r="N48" s="115">
        <v>4.18</v>
      </c>
      <c r="O48" s="62">
        <f t="shared" si="0"/>
        <v>5.12</v>
      </c>
      <c r="P48" s="62">
        <f t="shared" si="1"/>
        <v>5.04</v>
      </c>
      <c r="Q48" s="62">
        <f t="shared" si="2"/>
        <v>81.92</v>
      </c>
      <c r="R48" s="62">
        <f t="shared" si="3"/>
        <v>80.64</v>
      </c>
    </row>
    <row r="49" spans="3:18" ht="30" customHeight="1" x14ac:dyDescent="0.3">
      <c r="C49" s="75" t="s">
        <v>151</v>
      </c>
      <c r="D49" s="75" t="s">
        <v>21</v>
      </c>
      <c r="E49" s="83">
        <v>92023</v>
      </c>
      <c r="F49" s="129" t="s">
        <v>152</v>
      </c>
      <c r="G49" s="129"/>
      <c r="H49" s="129"/>
      <c r="I49" s="129"/>
      <c r="J49" s="129"/>
      <c r="K49" s="75" t="s">
        <v>26</v>
      </c>
      <c r="L49" s="64">
        <v>1</v>
      </c>
      <c r="M49" s="72">
        <v>41.46</v>
      </c>
      <c r="N49" s="115">
        <v>43.95</v>
      </c>
      <c r="O49" s="62">
        <f t="shared" si="0"/>
        <v>52.5</v>
      </c>
      <c r="P49" s="62">
        <f t="shared" si="1"/>
        <v>52.96</v>
      </c>
      <c r="Q49" s="62">
        <f t="shared" si="2"/>
        <v>52.5</v>
      </c>
      <c r="R49" s="62">
        <f t="shared" si="3"/>
        <v>52.96</v>
      </c>
    </row>
    <row r="50" spans="3:18" ht="22.8" customHeight="1" x14ac:dyDescent="0.3">
      <c r="C50" s="75" t="s">
        <v>153</v>
      </c>
      <c r="D50" s="75" t="s">
        <v>21</v>
      </c>
      <c r="E50" s="83">
        <v>91996</v>
      </c>
      <c r="F50" s="129" t="s">
        <v>308</v>
      </c>
      <c r="G50" s="129"/>
      <c r="H50" s="129"/>
      <c r="I50" s="129"/>
      <c r="J50" s="129"/>
      <c r="K50" s="75" t="s">
        <v>26</v>
      </c>
      <c r="L50" s="64">
        <v>1</v>
      </c>
      <c r="M50" s="72">
        <v>27.7</v>
      </c>
      <c r="N50" s="115">
        <v>29.43</v>
      </c>
      <c r="O50" s="62">
        <f t="shared" si="0"/>
        <v>35.08</v>
      </c>
      <c r="P50" s="62">
        <f t="shared" si="1"/>
        <v>35.46</v>
      </c>
      <c r="Q50" s="62">
        <f t="shared" si="2"/>
        <v>35.08</v>
      </c>
      <c r="R50" s="62">
        <f t="shared" si="3"/>
        <v>35.46</v>
      </c>
    </row>
    <row r="51" spans="3:18" ht="23.4" customHeight="1" x14ac:dyDescent="0.3">
      <c r="C51" s="75" t="s">
        <v>154</v>
      </c>
      <c r="D51" s="75" t="s">
        <v>21</v>
      </c>
      <c r="E51" s="83">
        <v>91932</v>
      </c>
      <c r="F51" s="129" t="s">
        <v>155</v>
      </c>
      <c r="G51" s="129"/>
      <c r="H51" s="129"/>
      <c r="I51" s="129"/>
      <c r="J51" s="129"/>
      <c r="K51" s="75" t="s">
        <v>124</v>
      </c>
      <c r="L51" s="64">
        <v>10</v>
      </c>
      <c r="M51" s="72">
        <v>15.26</v>
      </c>
      <c r="N51" s="115">
        <v>15.62</v>
      </c>
      <c r="O51" s="62">
        <f t="shared" si="0"/>
        <v>19.32</v>
      </c>
      <c r="P51" s="62">
        <f t="shared" si="1"/>
        <v>18.82</v>
      </c>
      <c r="Q51" s="62">
        <f t="shared" si="2"/>
        <v>193.2</v>
      </c>
      <c r="R51" s="62">
        <f t="shared" si="3"/>
        <v>188.2</v>
      </c>
    </row>
    <row r="52" spans="3:18" ht="24.6" customHeight="1" x14ac:dyDescent="0.3">
      <c r="C52" s="75" t="s">
        <v>156</v>
      </c>
      <c r="D52" s="75" t="s">
        <v>11</v>
      </c>
      <c r="E52" s="83">
        <v>13329</v>
      </c>
      <c r="F52" s="129" t="s">
        <v>157</v>
      </c>
      <c r="G52" s="129"/>
      <c r="H52" s="129"/>
      <c r="I52" s="129"/>
      <c r="J52" s="129"/>
      <c r="K52" s="75" t="s">
        <v>26</v>
      </c>
      <c r="L52" s="64">
        <v>1</v>
      </c>
      <c r="M52" s="72">
        <v>5.0999999999999996</v>
      </c>
      <c r="N52" s="114">
        <v>5.0999999999999996</v>
      </c>
      <c r="O52" s="62">
        <f t="shared" si="0"/>
        <v>6.46</v>
      </c>
      <c r="P52" s="62">
        <f t="shared" si="1"/>
        <v>6.15</v>
      </c>
      <c r="Q52" s="62">
        <f t="shared" si="2"/>
        <v>6.46</v>
      </c>
      <c r="R52" s="62">
        <f t="shared" si="3"/>
        <v>6.15</v>
      </c>
    </row>
    <row r="53" spans="3:18" x14ac:dyDescent="0.3">
      <c r="C53" s="75" t="s">
        <v>158</v>
      </c>
      <c r="D53" s="75" t="s">
        <v>11</v>
      </c>
      <c r="E53" s="83">
        <v>38193</v>
      </c>
      <c r="F53" s="139" t="s">
        <v>309</v>
      </c>
      <c r="G53" s="139"/>
      <c r="H53" s="139"/>
      <c r="I53" s="139"/>
      <c r="J53" s="139"/>
      <c r="K53" s="75" t="s">
        <v>26</v>
      </c>
      <c r="L53" s="64">
        <v>1</v>
      </c>
      <c r="M53" s="72">
        <v>7.23</v>
      </c>
      <c r="N53" s="115">
        <v>7.23</v>
      </c>
      <c r="O53" s="62">
        <f t="shared" si="0"/>
        <v>9.16</v>
      </c>
      <c r="P53" s="62">
        <f t="shared" si="1"/>
        <v>8.7100000000000009</v>
      </c>
      <c r="Q53" s="62">
        <f t="shared" si="2"/>
        <v>9.16</v>
      </c>
      <c r="R53" s="62">
        <f t="shared" si="3"/>
        <v>8.7100000000000009</v>
      </c>
    </row>
    <row r="54" spans="3:18" ht="36.6" customHeight="1" x14ac:dyDescent="0.3">
      <c r="C54" s="75" t="s">
        <v>159</v>
      </c>
      <c r="D54" s="75" t="s">
        <v>21</v>
      </c>
      <c r="E54" s="83">
        <v>91833</v>
      </c>
      <c r="F54" s="129" t="s">
        <v>160</v>
      </c>
      <c r="G54" s="129"/>
      <c r="H54" s="129"/>
      <c r="I54" s="129"/>
      <c r="J54" s="129"/>
      <c r="K54" s="75" t="s">
        <v>124</v>
      </c>
      <c r="L54" s="64">
        <v>3</v>
      </c>
      <c r="M54" s="72">
        <v>8.18</v>
      </c>
      <c r="N54" s="115">
        <v>8.6199999999999992</v>
      </c>
      <c r="O54" s="62">
        <f t="shared" si="0"/>
        <v>10.36</v>
      </c>
      <c r="P54" s="62">
        <f t="shared" si="1"/>
        <v>10.39</v>
      </c>
      <c r="Q54" s="62">
        <f t="shared" si="2"/>
        <v>31.08</v>
      </c>
      <c r="R54" s="62">
        <f t="shared" si="3"/>
        <v>31.17</v>
      </c>
    </row>
    <row r="55" spans="3:18" ht="25.2" customHeight="1" x14ac:dyDescent="0.3">
      <c r="C55" s="75" t="s">
        <v>161</v>
      </c>
      <c r="D55" s="75" t="s">
        <v>21</v>
      </c>
      <c r="E55" s="83">
        <v>93653</v>
      </c>
      <c r="F55" s="129" t="s">
        <v>162</v>
      </c>
      <c r="G55" s="129"/>
      <c r="H55" s="129"/>
      <c r="I55" s="129"/>
      <c r="J55" s="129"/>
      <c r="K55" s="75" t="s">
        <v>26</v>
      </c>
      <c r="L55" s="64">
        <v>1</v>
      </c>
      <c r="M55" s="72">
        <v>11.16</v>
      </c>
      <c r="N55" s="115">
        <v>11.32</v>
      </c>
      <c r="O55" s="62">
        <f t="shared" si="0"/>
        <v>14.13</v>
      </c>
      <c r="P55" s="62">
        <f t="shared" si="1"/>
        <v>13.64</v>
      </c>
      <c r="Q55" s="62">
        <f t="shared" si="2"/>
        <v>14.13</v>
      </c>
      <c r="R55" s="62">
        <f t="shared" si="3"/>
        <v>13.64</v>
      </c>
    </row>
    <row r="56" spans="3:18" ht="25.2" customHeight="1" x14ac:dyDescent="0.3">
      <c r="C56" s="75" t="s">
        <v>163</v>
      </c>
      <c r="D56" s="75" t="s">
        <v>21</v>
      </c>
      <c r="E56" s="83">
        <v>93658</v>
      </c>
      <c r="F56" s="129" t="s">
        <v>164</v>
      </c>
      <c r="G56" s="129"/>
      <c r="H56" s="129"/>
      <c r="I56" s="129"/>
      <c r="J56" s="129"/>
      <c r="K56" s="75" t="s">
        <v>26</v>
      </c>
      <c r="L56" s="64">
        <v>1</v>
      </c>
      <c r="M56" s="72">
        <v>20</v>
      </c>
      <c r="N56" s="115">
        <v>20.63</v>
      </c>
      <c r="O56" s="62">
        <f t="shared" si="0"/>
        <v>25.33</v>
      </c>
      <c r="P56" s="62">
        <f t="shared" si="1"/>
        <v>24.86</v>
      </c>
      <c r="Q56" s="62">
        <f t="shared" si="2"/>
        <v>25.33</v>
      </c>
      <c r="R56" s="62">
        <f t="shared" si="3"/>
        <v>24.86</v>
      </c>
    </row>
    <row r="57" spans="3:18" x14ac:dyDescent="0.3">
      <c r="C57" s="84" t="s">
        <v>165</v>
      </c>
      <c r="D57" s="85"/>
      <c r="E57" s="85"/>
      <c r="F57" s="144" t="s">
        <v>166</v>
      </c>
      <c r="G57" s="145"/>
      <c r="H57" s="145"/>
      <c r="I57" s="145"/>
      <c r="J57" s="146"/>
      <c r="K57" s="86"/>
      <c r="L57" s="87"/>
      <c r="M57" s="86"/>
      <c r="N57" s="86"/>
      <c r="O57" s="86"/>
      <c r="P57" s="86"/>
      <c r="Q57" s="88">
        <f>SUM(Q58,Q67,Q78,Q87,Q95)</f>
        <v>3529.67</v>
      </c>
      <c r="R57" s="88">
        <f>SUM(R58,R67,R78,R87,R95)</f>
        <v>3445.83</v>
      </c>
    </row>
    <row r="58" spans="3:18" x14ac:dyDescent="0.3">
      <c r="C58" s="94" t="s">
        <v>167</v>
      </c>
      <c r="D58" s="95"/>
      <c r="E58" s="95"/>
      <c r="F58" s="147" t="s">
        <v>168</v>
      </c>
      <c r="G58" s="148"/>
      <c r="H58" s="148"/>
      <c r="I58" s="148"/>
      <c r="J58" s="149"/>
      <c r="K58" s="95"/>
      <c r="L58" s="96"/>
      <c r="M58" s="95"/>
      <c r="N58" s="95"/>
      <c r="O58" s="95"/>
      <c r="P58" s="95"/>
      <c r="Q58" s="97">
        <f>SUM(Q59:Q66)</f>
        <v>396.50999999999993</v>
      </c>
      <c r="R58" s="97">
        <f>SUM(R59:R66)</f>
        <v>397.39</v>
      </c>
    </row>
    <row r="59" spans="3:18" ht="25.2" customHeight="1" x14ac:dyDescent="0.3">
      <c r="C59" s="75" t="s">
        <v>169</v>
      </c>
      <c r="D59" s="75" t="s">
        <v>21</v>
      </c>
      <c r="E59" s="83">
        <v>89362</v>
      </c>
      <c r="F59" s="129" t="s">
        <v>170</v>
      </c>
      <c r="G59" s="129"/>
      <c r="H59" s="129"/>
      <c r="I59" s="129"/>
      <c r="J59" s="129"/>
      <c r="K59" s="75" t="s">
        <v>26</v>
      </c>
      <c r="L59" s="64">
        <v>2</v>
      </c>
      <c r="M59" s="72">
        <v>8.0299999999999994</v>
      </c>
      <c r="N59" s="115">
        <v>8.7100000000000009</v>
      </c>
      <c r="O59" s="62">
        <f t="shared" ref="O59:O122" si="4">ROUND((M59*(26.63/100))+M59,2)</f>
        <v>10.17</v>
      </c>
      <c r="P59" s="62">
        <f t="shared" ref="P59:P122" si="5">ROUND((N59*(20.5/100))+N59,2)</f>
        <v>10.5</v>
      </c>
      <c r="Q59" s="62">
        <f t="shared" ref="Q59:Q122" si="6">ROUND(L59*O59,2)</f>
        <v>20.34</v>
      </c>
      <c r="R59" s="62">
        <f t="shared" ref="R59:R122" si="7">ROUND(L59*P59,2)</f>
        <v>21</v>
      </c>
    </row>
    <row r="60" spans="3:18" ht="24" customHeight="1" x14ac:dyDescent="0.3">
      <c r="C60" s="75" t="s">
        <v>171</v>
      </c>
      <c r="D60" s="75" t="s">
        <v>11</v>
      </c>
      <c r="E60" s="83">
        <v>20147</v>
      </c>
      <c r="F60" s="129" t="s">
        <v>172</v>
      </c>
      <c r="G60" s="129"/>
      <c r="H60" s="129"/>
      <c r="I60" s="129"/>
      <c r="J60" s="129"/>
      <c r="K60" s="75" t="s">
        <v>26</v>
      </c>
      <c r="L60" s="64">
        <v>4</v>
      </c>
      <c r="M60" s="72">
        <v>9.34</v>
      </c>
      <c r="N60" s="115">
        <v>9.34</v>
      </c>
      <c r="O60" s="62">
        <f t="shared" si="4"/>
        <v>11.83</v>
      </c>
      <c r="P60" s="62">
        <f t="shared" si="5"/>
        <v>11.25</v>
      </c>
      <c r="Q60" s="62">
        <f t="shared" si="6"/>
        <v>47.32</v>
      </c>
      <c r="R60" s="62">
        <f t="shared" si="7"/>
        <v>45</v>
      </c>
    </row>
    <row r="61" spans="3:18" ht="22.8" customHeight="1" x14ac:dyDescent="0.3">
      <c r="C61" s="75" t="s">
        <v>173</v>
      </c>
      <c r="D61" s="75" t="s">
        <v>21</v>
      </c>
      <c r="E61" s="83">
        <v>89356</v>
      </c>
      <c r="F61" s="129" t="s">
        <v>174</v>
      </c>
      <c r="G61" s="129"/>
      <c r="H61" s="129"/>
      <c r="I61" s="129"/>
      <c r="J61" s="129"/>
      <c r="K61" s="75" t="s">
        <v>124</v>
      </c>
      <c r="L61" s="64">
        <v>6</v>
      </c>
      <c r="M61" s="72">
        <v>20.03</v>
      </c>
      <c r="N61" s="115">
        <v>21.71</v>
      </c>
      <c r="O61" s="62">
        <f t="shared" si="4"/>
        <v>25.36</v>
      </c>
      <c r="P61" s="62">
        <f t="shared" si="5"/>
        <v>26.16</v>
      </c>
      <c r="Q61" s="62">
        <f t="shared" si="6"/>
        <v>152.16</v>
      </c>
      <c r="R61" s="62">
        <f t="shared" si="7"/>
        <v>156.96</v>
      </c>
    </row>
    <row r="62" spans="3:18" ht="25.2" customHeight="1" x14ac:dyDescent="0.3">
      <c r="C62" s="75" t="s">
        <v>175</v>
      </c>
      <c r="D62" s="75" t="s">
        <v>21</v>
      </c>
      <c r="E62" s="83">
        <v>89351</v>
      </c>
      <c r="F62" s="129" t="s">
        <v>176</v>
      </c>
      <c r="G62" s="129"/>
      <c r="H62" s="129"/>
      <c r="I62" s="129"/>
      <c r="J62" s="129"/>
      <c r="K62" s="75" t="s">
        <v>26</v>
      </c>
      <c r="L62" s="64">
        <v>1</v>
      </c>
      <c r="M62" s="72">
        <v>37.07</v>
      </c>
      <c r="N62" s="115">
        <v>37.57</v>
      </c>
      <c r="O62" s="62">
        <f t="shared" si="4"/>
        <v>46.94</v>
      </c>
      <c r="P62" s="62">
        <f t="shared" si="5"/>
        <v>45.27</v>
      </c>
      <c r="Q62" s="62">
        <f t="shared" si="6"/>
        <v>46.94</v>
      </c>
      <c r="R62" s="62">
        <f t="shared" si="7"/>
        <v>45.27</v>
      </c>
    </row>
    <row r="63" spans="3:18" ht="34.200000000000003" customHeight="1" x14ac:dyDescent="0.3">
      <c r="C63" s="75" t="s">
        <v>177</v>
      </c>
      <c r="D63" s="75" t="s">
        <v>21</v>
      </c>
      <c r="E63" s="83">
        <v>89383</v>
      </c>
      <c r="F63" s="129" t="s">
        <v>178</v>
      </c>
      <c r="G63" s="129"/>
      <c r="H63" s="129"/>
      <c r="I63" s="129"/>
      <c r="J63" s="129"/>
      <c r="K63" s="75" t="s">
        <v>26</v>
      </c>
      <c r="L63" s="64">
        <v>3</v>
      </c>
      <c r="M63" s="72">
        <v>6.39</v>
      </c>
      <c r="N63" s="115">
        <v>6.84</v>
      </c>
      <c r="O63" s="62">
        <f t="shared" si="4"/>
        <v>8.09</v>
      </c>
      <c r="P63" s="62">
        <f t="shared" si="5"/>
        <v>8.24</v>
      </c>
      <c r="Q63" s="62">
        <f t="shared" si="6"/>
        <v>24.27</v>
      </c>
      <c r="R63" s="62">
        <f t="shared" si="7"/>
        <v>24.72</v>
      </c>
    </row>
    <row r="64" spans="3:18" ht="24.6" customHeight="1" x14ac:dyDescent="0.3">
      <c r="C64" s="75" t="s">
        <v>179</v>
      </c>
      <c r="D64" s="75" t="s">
        <v>21</v>
      </c>
      <c r="E64" s="83">
        <v>89353</v>
      </c>
      <c r="F64" s="129" t="s">
        <v>180</v>
      </c>
      <c r="G64" s="129"/>
      <c r="H64" s="129"/>
      <c r="I64" s="129"/>
      <c r="J64" s="129"/>
      <c r="K64" s="75" t="s">
        <v>26</v>
      </c>
      <c r="L64" s="64">
        <v>1</v>
      </c>
      <c r="M64" s="72">
        <v>45.17</v>
      </c>
      <c r="N64" s="115">
        <v>45.67</v>
      </c>
      <c r="O64" s="62">
        <f t="shared" si="4"/>
        <v>57.2</v>
      </c>
      <c r="P64" s="62">
        <f t="shared" si="5"/>
        <v>55.03</v>
      </c>
      <c r="Q64" s="62">
        <f t="shared" si="6"/>
        <v>57.2</v>
      </c>
      <c r="R64" s="62">
        <f t="shared" si="7"/>
        <v>55.03</v>
      </c>
    </row>
    <row r="65" spans="3:18" ht="25.2" customHeight="1" x14ac:dyDescent="0.3">
      <c r="C65" s="75" t="s">
        <v>181</v>
      </c>
      <c r="D65" s="75" t="s">
        <v>21</v>
      </c>
      <c r="E65" s="83">
        <v>89395</v>
      </c>
      <c r="F65" s="129" t="s">
        <v>182</v>
      </c>
      <c r="G65" s="129"/>
      <c r="H65" s="129"/>
      <c r="I65" s="129"/>
      <c r="J65" s="129"/>
      <c r="K65" s="75" t="s">
        <v>26</v>
      </c>
      <c r="L65" s="64">
        <v>3</v>
      </c>
      <c r="M65" s="72">
        <v>11.4</v>
      </c>
      <c r="N65" s="114">
        <v>12.3</v>
      </c>
      <c r="O65" s="62">
        <f t="shared" si="4"/>
        <v>14.44</v>
      </c>
      <c r="P65" s="62">
        <f t="shared" si="5"/>
        <v>14.82</v>
      </c>
      <c r="Q65" s="62">
        <f t="shared" si="6"/>
        <v>43.32</v>
      </c>
      <c r="R65" s="62">
        <f t="shared" si="7"/>
        <v>44.46</v>
      </c>
    </row>
    <row r="66" spans="3:18" ht="22.8" customHeight="1" x14ac:dyDescent="0.3">
      <c r="C66" s="75" t="s">
        <v>183</v>
      </c>
      <c r="D66" s="75" t="s">
        <v>21</v>
      </c>
      <c r="E66" s="83">
        <v>89528</v>
      </c>
      <c r="F66" s="129" t="s">
        <v>184</v>
      </c>
      <c r="G66" s="129"/>
      <c r="H66" s="129"/>
      <c r="I66" s="129"/>
      <c r="J66" s="129"/>
      <c r="K66" s="75" t="s">
        <v>26</v>
      </c>
      <c r="L66" s="64">
        <v>1</v>
      </c>
      <c r="M66" s="72">
        <v>3.92</v>
      </c>
      <c r="N66" s="114">
        <v>4.1100000000000003</v>
      </c>
      <c r="O66" s="62">
        <f t="shared" si="4"/>
        <v>4.96</v>
      </c>
      <c r="P66" s="62">
        <f t="shared" si="5"/>
        <v>4.95</v>
      </c>
      <c r="Q66" s="62">
        <f t="shared" si="6"/>
        <v>4.96</v>
      </c>
      <c r="R66" s="62">
        <f t="shared" si="7"/>
        <v>4.95</v>
      </c>
    </row>
    <row r="67" spans="3:18" x14ac:dyDescent="0.3">
      <c r="C67" s="76" t="s">
        <v>185</v>
      </c>
      <c r="D67" s="67"/>
      <c r="E67" s="67"/>
      <c r="F67" s="141" t="s">
        <v>186</v>
      </c>
      <c r="G67" s="142"/>
      <c r="H67" s="142"/>
      <c r="I67" s="142"/>
      <c r="J67" s="143"/>
      <c r="K67" s="67"/>
      <c r="L67" s="68"/>
      <c r="M67" s="67"/>
      <c r="N67" s="67"/>
      <c r="O67" s="67"/>
      <c r="P67" s="67"/>
      <c r="Q67" s="69">
        <f>SUM(Q68:Q77)</f>
        <v>1026.5599999999997</v>
      </c>
      <c r="R67" s="69">
        <f>SUM(R68:R77)</f>
        <v>1010.9699999999999</v>
      </c>
    </row>
    <row r="68" spans="3:18" ht="36" customHeight="1" x14ac:dyDescent="0.3">
      <c r="C68" s="75" t="s">
        <v>187</v>
      </c>
      <c r="D68" s="75" t="s">
        <v>21</v>
      </c>
      <c r="E68" s="83">
        <v>89711</v>
      </c>
      <c r="F68" s="129" t="s">
        <v>188</v>
      </c>
      <c r="G68" s="129"/>
      <c r="H68" s="129"/>
      <c r="I68" s="129"/>
      <c r="J68" s="129"/>
      <c r="K68" s="75" t="s">
        <v>124</v>
      </c>
      <c r="L68" s="64">
        <v>6</v>
      </c>
      <c r="M68" s="72">
        <v>18.32</v>
      </c>
      <c r="N68" s="115">
        <v>19.68</v>
      </c>
      <c r="O68" s="62">
        <f t="shared" si="4"/>
        <v>23.2</v>
      </c>
      <c r="P68" s="62">
        <f t="shared" si="5"/>
        <v>23.71</v>
      </c>
      <c r="Q68" s="62">
        <f t="shared" si="6"/>
        <v>139.19999999999999</v>
      </c>
      <c r="R68" s="62">
        <f t="shared" si="7"/>
        <v>142.26</v>
      </c>
    </row>
    <row r="69" spans="3:18" ht="36" customHeight="1" x14ac:dyDescent="0.3">
      <c r="C69" s="75" t="s">
        <v>189</v>
      </c>
      <c r="D69" s="75" t="s">
        <v>21</v>
      </c>
      <c r="E69" s="83">
        <v>89744</v>
      </c>
      <c r="F69" s="129" t="s">
        <v>190</v>
      </c>
      <c r="G69" s="129"/>
      <c r="H69" s="129"/>
      <c r="I69" s="129"/>
      <c r="J69" s="129"/>
      <c r="K69" s="75" t="s">
        <v>26</v>
      </c>
      <c r="L69" s="64">
        <v>3</v>
      </c>
      <c r="M69" s="72">
        <v>24.68</v>
      </c>
      <c r="N69" s="115">
        <v>25.82</v>
      </c>
      <c r="O69" s="62">
        <f t="shared" si="4"/>
        <v>31.25</v>
      </c>
      <c r="P69" s="62">
        <f t="shared" si="5"/>
        <v>31.11</v>
      </c>
      <c r="Q69" s="62">
        <f t="shared" si="6"/>
        <v>93.75</v>
      </c>
      <c r="R69" s="62">
        <f t="shared" si="7"/>
        <v>93.33</v>
      </c>
    </row>
    <row r="70" spans="3:18" ht="36.6" customHeight="1" x14ac:dyDescent="0.3">
      <c r="C70" s="75" t="s">
        <v>191</v>
      </c>
      <c r="D70" s="75" t="s">
        <v>21</v>
      </c>
      <c r="E70" s="83">
        <v>89724</v>
      </c>
      <c r="F70" s="129" t="s">
        <v>192</v>
      </c>
      <c r="G70" s="129"/>
      <c r="H70" s="129"/>
      <c r="I70" s="129"/>
      <c r="J70" s="129"/>
      <c r="K70" s="75" t="s">
        <v>26</v>
      </c>
      <c r="L70" s="64">
        <v>5</v>
      </c>
      <c r="M70" s="72">
        <v>10.4</v>
      </c>
      <c r="N70" s="115">
        <v>10.85</v>
      </c>
      <c r="O70" s="62">
        <f t="shared" si="4"/>
        <v>13.17</v>
      </c>
      <c r="P70" s="62">
        <f t="shared" si="5"/>
        <v>13.07</v>
      </c>
      <c r="Q70" s="62">
        <f t="shared" si="6"/>
        <v>65.849999999999994</v>
      </c>
      <c r="R70" s="62">
        <f t="shared" si="7"/>
        <v>65.349999999999994</v>
      </c>
    </row>
    <row r="71" spans="3:18" ht="36.6" customHeight="1" x14ac:dyDescent="0.3">
      <c r="C71" s="75" t="s">
        <v>193</v>
      </c>
      <c r="D71" s="75" t="s">
        <v>21</v>
      </c>
      <c r="E71" s="83">
        <v>89726</v>
      </c>
      <c r="F71" s="129" t="s">
        <v>277</v>
      </c>
      <c r="G71" s="129"/>
      <c r="H71" s="129"/>
      <c r="I71" s="129"/>
      <c r="J71" s="129"/>
      <c r="K71" s="75" t="s">
        <v>26</v>
      </c>
      <c r="L71" s="64">
        <v>1</v>
      </c>
      <c r="M71" s="72">
        <v>7.13</v>
      </c>
      <c r="N71" s="115">
        <v>7.58</v>
      </c>
      <c r="O71" s="62">
        <f t="shared" si="4"/>
        <v>9.0299999999999994</v>
      </c>
      <c r="P71" s="62">
        <f t="shared" si="5"/>
        <v>9.1300000000000008</v>
      </c>
      <c r="Q71" s="62">
        <f t="shared" si="6"/>
        <v>9.0299999999999994</v>
      </c>
      <c r="R71" s="62">
        <f t="shared" si="7"/>
        <v>9.1300000000000008</v>
      </c>
    </row>
    <row r="72" spans="3:18" ht="36" customHeight="1" x14ac:dyDescent="0.3">
      <c r="C72" s="75" t="s">
        <v>195</v>
      </c>
      <c r="D72" s="75" t="s">
        <v>21</v>
      </c>
      <c r="E72" s="83">
        <v>89796</v>
      </c>
      <c r="F72" s="129" t="s">
        <v>194</v>
      </c>
      <c r="G72" s="129"/>
      <c r="H72" s="129"/>
      <c r="I72" s="129"/>
      <c r="J72" s="129"/>
      <c r="K72" s="75" t="s">
        <v>26</v>
      </c>
      <c r="L72" s="64">
        <v>2</v>
      </c>
      <c r="M72" s="72">
        <v>42.21</v>
      </c>
      <c r="N72" s="115">
        <v>43.71</v>
      </c>
      <c r="O72" s="62">
        <f t="shared" si="4"/>
        <v>53.45</v>
      </c>
      <c r="P72" s="62">
        <f t="shared" si="5"/>
        <v>52.67</v>
      </c>
      <c r="Q72" s="62">
        <f t="shared" si="6"/>
        <v>106.9</v>
      </c>
      <c r="R72" s="62">
        <f t="shared" si="7"/>
        <v>105.34</v>
      </c>
    </row>
    <row r="73" spans="3:18" ht="34.200000000000003" customHeight="1" x14ac:dyDescent="0.3">
      <c r="C73" s="75" t="s">
        <v>197</v>
      </c>
      <c r="D73" s="75" t="s">
        <v>21</v>
      </c>
      <c r="E73" s="83">
        <v>89800</v>
      </c>
      <c r="F73" s="129" t="s">
        <v>196</v>
      </c>
      <c r="G73" s="129"/>
      <c r="H73" s="129"/>
      <c r="I73" s="129"/>
      <c r="J73" s="129"/>
      <c r="K73" s="75" t="s">
        <v>124</v>
      </c>
      <c r="L73" s="64">
        <v>13.8</v>
      </c>
      <c r="M73" s="72">
        <v>27.87</v>
      </c>
      <c r="N73" s="115">
        <v>28.59</v>
      </c>
      <c r="O73" s="62">
        <f t="shared" si="4"/>
        <v>35.29</v>
      </c>
      <c r="P73" s="62">
        <f t="shared" si="5"/>
        <v>34.450000000000003</v>
      </c>
      <c r="Q73" s="62">
        <f t="shared" si="6"/>
        <v>487</v>
      </c>
      <c r="R73" s="62">
        <f t="shared" si="7"/>
        <v>475.41</v>
      </c>
    </row>
    <row r="74" spans="3:18" ht="37.200000000000003" customHeight="1" x14ac:dyDescent="0.3">
      <c r="C74" s="75" t="s">
        <v>276</v>
      </c>
      <c r="D74" s="75" t="s">
        <v>21</v>
      </c>
      <c r="E74" s="83">
        <v>89750</v>
      </c>
      <c r="F74" s="136" t="s">
        <v>289</v>
      </c>
      <c r="G74" s="136"/>
      <c r="H74" s="136"/>
      <c r="I74" s="136"/>
      <c r="J74" s="136"/>
      <c r="K74" s="75" t="s">
        <v>26</v>
      </c>
      <c r="L74" s="64">
        <v>1</v>
      </c>
      <c r="M74" s="72">
        <v>72.290000000000006</v>
      </c>
      <c r="N74" s="115">
        <v>73.430000000000007</v>
      </c>
      <c r="O74" s="62">
        <f t="shared" si="4"/>
        <v>91.54</v>
      </c>
      <c r="P74" s="62">
        <f t="shared" si="5"/>
        <v>88.48</v>
      </c>
      <c r="Q74" s="62">
        <f t="shared" si="6"/>
        <v>91.54</v>
      </c>
      <c r="R74" s="62">
        <f t="shared" si="7"/>
        <v>88.48</v>
      </c>
    </row>
    <row r="75" spans="3:18" x14ac:dyDescent="0.3">
      <c r="C75" s="75" t="s">
        <v>278</v>
      </c>
      <c r="D75" s="75" t="s">
        <v>11</v>
      </c>
      <c r="E75" s="83">
        <v>6140</v>
      </c>
      <c r="F75" s="130" t="s">
        <v>198</v>
      </c>
      <c r="G75" s="130"/>
      <c r="H75" s="130"/>
      <c r="I75" s="130"/>
      <c r="J75" s="130"/>
      <c r="K75" s="75" t="s">
        <v>26</v>
      </c>
      <c r="L75" s="64">
        <v>1</v>
      </c>
      <c r="M75" s="72">
        <v>4.54</v>
      </c>
      <c r="N75" s="115">
        <v>4.54</v>
      </c>
      <c r="O75" s="62">
        <f t="shared" si="4"/>
        <v>5.75</v>
      </c>
      <c r="P75" s="62">
        <f t="shared" si="5"/>
        <v>5.47</v>
      </c>
      <c r="Q75" s="62">
        <f t="shared" si="6"/>
        <v>5.75</v>
      </c>
      <c r="R75" s="62">
        <f t="shared" si="7"/>
        <v>5.47</v>
      </c>
    </row>
    <row r="76" spans="3:18" x14ac:dyDescent="0.3">
      <c r="C76" s="75" t="s">
        <v>280</v>
      </c>
      <c r="D76" s="75" t="s">
        <v>11</v>
      </c>
      <c r="E76" s="83">
        <v>11739</v>
      </c>
      <c r="F76" s="139" t="s">
        <v>279</v>
      </c>
      <c r="G76" s="139"/>
      <c r="H76" s="139"/>
      <c r="I76" s="139"/>
      <c r="J76" s="139"/>
      <c r="K76" s="75" t="s">
        <v>26</v>
      </c>
      <c r="L76" s="64">
        <v>1</v>
      </c>
      <c r="M76" s="72">
        <v>10.51</v>
      </c>
      <c r="N76" s="115">
        <v>10.51</v>
      </c>
      <c r="O76" s="62">
        <f t="shared" si="4"/>
        <v>13.31</v>
      </c>
      <c r="P76" s="62">
        <f t="shared" si="5"/>
        <v>12.66</v>
      </c>
      <c r="Q76" s="62">
        <f t="shared" si="6"/>
        <v>13.31</v>
      </c>
      <c r="R76" s="62">
        <f t="shared" si="7"/>
        <v>12.66</v>
      </c>
    </row>
    <row r="77" spans="3:18" ht="23.4" customHeight="1" x14ac:dyDescent="0.3">
      <c r="C77" s="75" t="s">
        <v>288</v>
      </c>
      <c r="D77" s="75" t="s">
        <v>11</v>
      </c>
      <c r="E77" s="83">
        <v>11743</v>
      </c>
      <c r="F77" s="129" t="s">
        <v>281</v>
      </c>
      <c r="G77" s="129"/>
      <c r="H77" s="129"/>
      <c r="I77" s="129"/>
      <c r="J77" s="129"/>
      <c r="K77" s="75" t="s">
        <v>26</v>
      </c>
      <c r="L77" s="64">
        <v>1</v>
      </c>
      <c r="M77" s="72">
        <v>11.24</v>
      </c>
      <c r="N77" s="115">
        <v>11.24</v>
      </c>
      <c r="O77" s="62">
        <f t="shared" si="4"/>
        <v>14.23</v>
      </c>
      <c r="P77" s="62">
        <f t="shared" si="5"/>
        <v>13.54</v>
      </c>
      <c r="Q77" s="62">
        <f t="shared" si="6"/>
        <v>14.23</v>
      </c>
      <c r="R77" s="62">
        <f t="shared" si="7"/>
        <v>13.54</v>
      </c>
    </row>
    <row r="78" spans="3:18" x14ac:dyDescent="0.3">
      <c r="C78" s="73" t="s">
        <v>199</v>
      </c>
      <c r="D78" s="66"/>
      <c r="E78" s="98"/>
      <c r="F78" s="131" t="s">
        <v>200</v>
      </c>
      <c r="G78" s="132"/>
      <c r="H78" s="132"/>
      <c r="I78" s="132"/>
      <c r="J78" s="133"/>
      <c r="K78" s="99"/>
      <c r="L78" s="80"/>
      <c r="M78" s="66"/>
      <c r="N78" s="66"/>
      <c r="O78" s="66"/>
      <c r="P78" s="66"/>
      <c r="Q78" s="69">
        <f>SUM(Q79:Q86)</f>
        <v>1183.01</v>
      </c>
      <c r="R78" s="69">
        <f>SUM(R79:R86)</f>
        <v>1132.6299999999999</v>
      </c>
    </row>
    <row r="79" spans="3:18" ht="36.6" customHeight="1" x14ac:dyDescent="0.3">
      <c r="C79" s="75" t="s">
        <v>202</v>
      </c>
      <c r="D79" s="75" t="s">
        <v>21</v>
      </c>
      <c r="E79" s="83">
        <v>95470</v>
      </c>
      <c r="F79" s="129" t="s">
        <v>201</v>
      </c>
      <c r="G79" s="129"/>
      <c r="H79" s="129"/>
      <c r="I79" s="129"/>
      <c r="J79" s="129"/>
      <c r="K79" s="75" t="s">
        <v>26</v>
      </c>
      <c r="L79" s="64">
        <v>1</v>
      </c>
      <c r="M79" s="72">
        <v>278.49</v>
      </c>
      <c r="N79" s="115">
        <v>280.38</v>
      </c>
      <c r="O79" s="62">
        <f t="shared" si="4"/>
        <v>352.65</v>
      </c>
      <c r="P79" s="62">
        <f t="shared" si="5"/>
        <v>337.86</v>
      </c>
      <c r="Q79" s="62">
        <f t="shared" si="6"/>
        <v>352.65</v>
      </c>
      <c r="R79" s="62">
        <f t="shared" si="7"/>
        <v>337.86</v>
      </c>
    </row>
    <row r="80" spans="3:18" ht="23.4" customHeight="1" x14ac:dyDescent="0.3">
      <c r="C80" s="75" t="s">
        <v>203</v>
      </c>
      <c r="D80" s="75" t="s">
        <v>11</v>
      </c>
      <c r="E80" s="83">
        <v>1030</v>
      </c>
      <c r="F80" s="129" t="s">
        <v>204</v>
      </c>
      <c r="G80" s="129"/>
      <c r="H80" s="129"/>
      <c r="I80" s="129"/>
      <c r="J80" s="129"/>
      <c r="K80" s="75" t="s">
        <v>26</v>
      </c>
      <c r="L80" s="64">
        <v>1</v>
      </c>
      <c r="M80" s="72">
        <v>52.14</v>
      </c>
      <c r="N80" s="115">
        <v>52.14</v>
      </c>
      <c r="O80" s="62">
        <f t="shared" si="4"/>
        <v>66.02</v>
      </c>
      <c r="P80" s="62">
        <f t="shared" si="5"/>
        <v>62.83</v>
      </c>
      <c r="Q80" s="62">
        <f t="shared" si="6"/>
        <v>66.02</v>
      </c>
      <c r="R80" s="62">
        <f t="shared" si="7"/>
        <v>62.83</v>
      </c>
    </row>
    <row r="81" spans="3:18" x14ac:dyDescent="0.3">
      <c r="C81" s="75" t="s">
        <v>205</v>
      </c>
      <c r="D81" s="75" t="s">
        <v>11</v>
      </c>
      <c r="E81" s="83">
        <v>377</v>
      </c>
      <c r="F81" s="139" t="s">
        <v>206</v>
      </c>
      <c r="G81" s="139"/>
      <c r="H81" s="139"/>
      <c r="I81" s="139"/>
      <c r="J81" s="139"/>
      <c r="K81" s="75" t="s">
        <v>26</v>
      </c>
      <c r="L81" s="64">
        <v>1</v>
      </c>
      <c r="M81" s="72">
        <v>42.9</v>
      </c>
      <c r="N81" s="114">
        <v>42.9</v>
      </c>
      <c r="O81" s="62">
        <f t="shared" si="4"/>
        <v>54.32</v>
      </c>
      <c r="P81" s="62">
        <f t="shared" si="5"/>
        <v>51.69</v>
      </c>
      <c r="Q81" s="62">
        <f t="shared" si="6"/>
        <v>54.32</v>
      </c>
      <c r="R81" s="62">
        <f t="shared" si="7"/>
        <v>51.69</v>
      </c>
    </row>
    <row r="82" spans="3:18" ht="24.6" customHeight="1" x14ac:dyDescent="0.3">
      <c r="C82" s="75" t="s">
        <v>207</v>
      </c>
      <c r="D82" s="75" t="s">
        <v>11</v>
      </c>
      <c r="E82" s="83">
        <v>1031</v>
      </c>
      <c r="F82" s="129" t="s">
        <v>208</v>
      </c>
      <c r="G82" s="129"/>
      <c r="H82" s="129"/>
      <c r="I82" s="129"/>
      <c r="J82" s="129"/>
      <c r="K82" s="75" t="s">
        <v>26</v>
      </c>
      <c r="L82" s="64">
        <v>1</v>
      </c>
      <c r="M82" s="72">
        <v>15.8</v>
      </c>
      <c r="N82" s="114">
        <v>15.8</v>
      </c>
      <c r="O82" s="62">
        <f t="shared" si="4"/>
        <v>20.010000000000002</v>
      </c>
      <c r="P82" s="62">
        <f t="shared" si="5"/>
        <v>19.04</v>
      </c>
      <c r="Q82" s="62">
        <f t="shared" si="6"/>
        <v>20.010000000000002</v>
      </c>
      <c r="R82" s="62">
        <f t="shared" si="7"/>
        <v>19.04</v>
      </c>
    </row>
    <row r="83" spans="3:18" ht="24.6" customHeight="1" x14ac:dyDescent="0.3">
      <c r="C83" s="75" t="s">
        <v>209</v>
      </c>
      <c r="D83" s="75" t="s">
        <v>11</v>
      </c>
      <c r="E83" s="83">
        <v>1368</v>
      </c>
      <c r="F83" s="129" t="s">
        <v>310</v>
      </c>
      <c r="G83" s="129"/>
      <c r="H83" s="129"/>
      <c r="I83" s="129"/>
      <c r="J83" s="129"/>
      <c r="K83" s="75" t="s">
        <v>26</v>
      </c>
      <c r="L83" s="64">
        <v>1</v>
      </c>
      <c r="M83" s="72">
        <v>71.150000000000006</v>
      </c>
      <c r="N83" s="115">
        <v>71.150000000000006</v>
      </c>
      <c r="O83" s="62">
        <f t="shared" si="4"/>
        <v>90.1</v>
      </c>
      <c r="P83" s="62">
        <f t="shared" si="5"/>
        <v>85.74</v>
      </c>
      <c r="Q83" s="62">
        <f t="shared" si="6"/>
        <v>90.1</v>
      </c>
      <c r="R83" s="62">
        <f t="shared" si="7"/>
        <v>85.74</v>
      </c>
    </row>
    <row r="84" spans="3:18" ht="24" customHeight="1" x14ac:dyDescent="0.3">
      <c r="C84" s="75" t="s">
        <v>210</v>
      </c>
      <c r="D84" s="75" t="s">
        <v>5</v>
      </c>
      <c r="E84" s="83">
        <v>7</v>
      </c>
      <c r="F84" s="136" t="s">
        <v>211</v>
      </c>
      <c r="G84" s="136"/>
      <c r="H84" s="136"/>
      <c r="I84" s="136"/>
      <c r="J84" s="136"/>
      <c r="K84" s="75" t="s">
        <v>26</v>
      </c>
      <c r="L84" s="64">
        <v>1</v>
      </c>
      <c r="M84" s="72">
        <v>147.63</v>
      </c>
      <c r="N84" s="115">
        <v>148.72999999999999</v>
      </c>
      <c r="O84" s="62">
        <f t="shared" si="4"/>
        <v>186.94</v>
      </c>
      <c r="P84" s="62">
        <f t="shared" si="5"/>
        <v>179.22</v>
      </c>
      <c r="Q84" s="62">
        <f t="shared" si="6"/>
        <v>186.94</v>
      </c>
      <c r="R84" s="62">
        <f t="shared" si="7"/>
        <v>179.22</v>
      </c>
    </row>
    <row r="85" spans="3:18" ht="16.8" customHeight="1" x14ac:dyDescent="0.3">
      <c r="C85" s="75" t="s">
        <v>212</v>
      </c>
      <c r="D85" s="75" t="s">
        <v>11</v>
      </c>
      <c r="E85" s="83">
        <v>119</v>
      </c>
      <c r="F85" s="136" t="s">
        <v>298</v>
      </c>
      <c r="G85" s="136"/>
      <c r="H85" s="136"/>
      <c r="I85" s="136"/>
      <c r="J85" s="136"/>
      <c r="K85" s="75" t="s">
        <v>299</v>
      </c>
      <c r="L85" s="64">
        <v>6</v>
      </c>
      <c r="M85" s="72">
        <v>10</v>
      </c>
      <c r="N85" s="114">
        <v>10</v>
      </c>
      <c r="O85" s="62">
        <f t="shared" si="4"/>
        <v>12.66</v>
      </c>
      <c r="P85" s="62">
        <f t="shared" si="5"/>
        <v>12.05</v>
      </c>
      <c r="Q85" s="62">
        <f t="shared" si="6"/>
        <v>75.959999999999994</v>
      </c>
      <c r="R85" s="62">
        <f t="shared" si="7"/>
        <v>72.3</v>
      </c>
    </row>
    <row r="86" spans="3:18" ht="49.2" customHeight="1" x14ac:dyDescent="0.3">
      <c r="C86" s="75" t="s">
        <v>297</v>
      </c>
      <c r="D86" s="75" t="s">
        <v>21</v>
      </c>
      <c r="E86" s="83">
        <v>86943</v>
      </c>
      <c r="F86" s="129" t="s">
        <v>291</v>
      </c>
      <c r="G86" s="129"/>
      <c r="H86" s="129"/>
      <c r="I86" s="129"/>
      <c r="J86" s="129"/>
      <c r="K86" s="75" t="s">
        <v>26</v>
      </c>
      <c r="L86" s="64">
        <v>1</v>
      </c>
      <c r="M86" s="72">
        <v>266.14</v>
      </c>
      <c r="N86" s="115">
        <v>268.83999999999997</v>
      </c>
      <c r="O86" s="62">
        <f t="shared" si="4"/>
        <v>337.01</v>
      </c>
      <c r="P86" s="62">
        <f t="shared" si="5"/>
        <v>323.95</v>
      </c>
      <c r="Q86" s="62">
        <f t="shared" si="6"/>
        <v>337.01</v>
      </c>
      <c r="R86" s="62">
        <f t="shared" si="7"/>
        <v>323.95</v>
      </c>
    </row>
    <row r="87" spans="3:18" x14ac:dyDescent="0.3">
      <c r="C87" s="73" t="s">
        <v>213</v>
      </c>
      <c r="D87" s="67"/>
      <c r="E87" s="67"/>
      <c r="F87" s="137" t="s">
        <v>214</v>
      </c>
      <c r="G87" s="132"/>
      <c r="H87" s="132"/>
      <c r="I87" s="132"/>
      <c r="J87" s="138"/>
      <c r="K87" s="67"/>
      <c r="L87" s="68"/>
      <c r="M87" s="67"/>
      <c r="N87" s="67"/>
      <c r="O87" s="67"/>
      <c r="P87" s="67"/>
      <c r="Q87" s="70">
        <f>SUM(Q88:Q94)</f>
        <v>707.05000000000007</v>
      </c>
      <c r="R87" s="70">
        <f>SUM(R88:R94)</f>
        <v>691.17000000000007</v>
      </c>
    </row>
    <row r="88" spans="3:18" ht="24.6" customHeight="1" x14ac:dyDescent="0.3">
      <c r="C88" s="75" t="s">
        <v>215</v>
      </c>
      <c r="D88" s="75" t="s">
        <v>21</v>
      </c>
      <c r="E88" s="83">
        <v>89356</v>
      </c>
      <c r="F88" s="129" t="s">
        <v>174</v>
      </c>
      <c r="G88" s="129"/>
      <c r="H88" s="129"/>
      <c r="I88" s="129"/>
      <c r="J88" s="129"/>
      <c r="K88" s="75" t="s">
        <v>14</v>
      </c>
      <c r="L88" s="64">
        <v>7</v>
      </c>
      <c r="M88" s="72">
        <v>20.03</v>
      </c>
      <c r="N88" s="115">
        <v>21.71</v>
      </c>
      <c r="O88" s="62">
        <f t="shared" si="4"/>
        <v>25.36</v>
      </c>
      <c r="P88" s="62">
        <f t="shared" si="5"/>
        <v>26.16</v>
      </c>
      <c r="Q88" s="62">
        <f t="shared" si="6"/>
        <v>177.52</v>
      </c>
      <c r="R88" s="62">
        <f t="shared" si="7"/>
        <v>183.12</v>
      </c>
    </row>
    <row r="89" spans="3:18" ht="24.6" customHeight="1" x14ac:dyDescent="0.3">
      <c r="C89" s="75" t="s">
        <v>216</v>
      </c>
      <c r="D89" s="75" t="s">
        <v>21</v>
      </c>
      <c r="E89" s="83">
        <v>89353</v>
      </c>
      <c r="F89" s="129" t="s">
        <v>180</v>
      </c>
      <c r="G89" s="129"/>
      <c r="H89" s="129"/>
      <c r="I89" s="129"/>
      <c r="J89" s="129"/>
      <c r="K89" s="75" t="s">
        <v>26</v>
      </c>
      <c r="L89" s="64">
        <v>1</v>
      </c>
      <c r="M89" s="72">
        <v>45.17</v>
      </c>
      <c r="N89" s="115">
        <v>45.67</v>
      </c>
      <c r="O89" s="62">
        <f t="shared" si="4"/>
        <v>57.2</v>
      </c>
      <c r="P89" s="62">
        <f t="shared" si="5"/>
        <v>55.03</v>
      </c>
      <c r="Q89" s="62">
        <f t="shared" si="6"/>
        <v>57.2</v>
      </c>
      <c r="R89" s="62">
        <f t="shared" si="7"/>
        <v>55.03</v>
      </c>
    </row>
    <row r="90" spans="3:18" ht="23.4" customHeight="1" x14ac:dyDescent="0.3">
      <c r="C90" s="75" t="s">
        <v>217</v>
      </c>
      <c r="D90" s="75" t="s">
        <v>11</v>
      </c>
      <c r="E90" s="83">
        <v>96</v>
      </c>
      <c r="F90" s="129" t="s">
        <v>218</v>
      </c>
      <c r="G90" s="129"/>
      <c r="H90" s="129"/>
      <c r="I90" s="129"/>
      <c r="J90" s="129"/>
      <c r="K90" s="75" t="s">
        <v>26</v>
      </c>
      <c r="L90" s="64">
        <v>2</v>
      </c>
      <c r="M90" s="72">
        <v>17.02</v>
      </c>
      <c r="N90" s="115">
        <v>17.02</v>
      </c>
      <c r="O90" s="62">
        <f t="shared" si="4"/>
        <v>21.55</v>
      </c>
      <c r="P90" s="62">
        <f t="shared" si="5"/>
        <v>20.51</v>
      </c>
      <c r="Q90" s="62">
        <f t="shared" si="6"/>
        <v>43.1</v>
      </c>
      <c r="R90" s="62">
        <f t="shared" si="7"/>
        <v>41.02</v>
      </c>
    </row>
    <row r="91" spans="3:18" ht="22.8" customHeight="1" x14ac:dyDescent="0.3">
      <c r="C91" s="75" t="s">
        <v>219</v>
      </c>
      <c r="D91" s="75" t="s">
        <v>11</v>
      </c>
      <c r="E91" s="83">
        <v>11829</v>
      </c>
      <c r="F91" s="129" t="s">
        <v>220</v>
      </c>
      <c r="G91" s="129"/>
      <c r="H91" s="129"/>
      <c r="I91" s="129"/>
      <c r="J91" s="129"/>
      <c r="K91" s="75" t="s">
        <v>26</v>
      </c>
      <c r="L91" s="64">
        <v>1</v>
      </c>
      <c r="M91" s="72">
        <v>66.23</v>
      </c>
      <c r="N91" s="115">
        <v>66.23</v>
      </c>
      <c r="O91" s="62">
        <f t="shared" si="4"/>
        <v>83.87</v>
      </c>
      <c r="P91" s="62">
        <f t="shared" si="5"/>
        <v>79.81</v>
      </c>
      <c r="Q91" s="62">
        <f t="shared" si="6"/>
        <v>83.87</v>
      </c>
      <c r="R91" s="62">
        <f t="shared" si="7"/>
        <v>79.81</v>
      </c>
    </row>
    <row r="92" spans="3:18" ht="22.8" customHeight="1" x14ac:dyDescent="0.3">
      <c r="C92" s="75" t="s">
        <v>221</v>
      </c>
      <c r="D92" s="75" t="s">
        <v>21</v>
      </c>
      <c r="E92" s="83">
        <v>89362</v>
      </c>
      <c r="F92" s="129" t="s">
        <v>170</v>
      </c>
      <c r="G92" s="129"/>
      <c r="H92" s="129"/>
      <c r="I92" s="129"/>
      <c r="J92" s="129"/>
      <c r="K92" s="75" t="s">
        <v>26</v>
      </c>
      <c r="L92" s="64">
        <v>3</v>
      </c>
      <c r="M92" s="72">
        <v>8.0299999999999994</v>
      </c>
      <c r="N92" s="115">
        <v>8.7100000000000009</v>
      </c>
      <c r="O92" s="62">
        <f t="shared" si="4"/>
        <v>10.17</v>
      </c>
      <c r="P92" s="62">
        <f t="shared" si="5"/>
        <v>10.5</v>
      </c>
      <c r="Q92" s="62">
        <f t="shared" si="6"/>
        <v>30.51</v>
      </c>
      <c r="R92" s="62">
        <f t="shared" si="7"/>
        <v>31.5</v>
      </c>
    </row>
    <row r="93" spans="3:18" ht="36" customHeight="1" x14ac:dyDescent="0.3">
      <c r="C93" s="75" t="s">
        <v>282</v>
      </c>
      <c r="D93" s="75" t="s">
        <v>21</v>
      </c>
      <c r="E93" s="83">
        <v>89383</v>
      </c>
      <c r="F93" s="129" t="s">
        <v>178</v>
      </c>
      <c r="G93" s="129"/>
      <c r="H93" s="129"/>
      <c r="I93" s="129"/>
      <c r="J93" s="129"/>
      <c r="K93" s="75" t="s">
        <v>26</v>
      </c>
      <c r="L93" s="64">
        <v>2</v>
      </c>
      <c r="M93" s="72">
        <v>6.39</v>
      </c>
      <c r="N93" s="115">
        <v>6.84</v>
      </c>
      <c r="O93" s="62">
        <f t="shared" si="4"/>
        <v>8.09</v>
      </c>
      <c r="P93" s="62">
        <f t="shared" si="5"/>
        <v>8.24</v>
      </c>
      <c r="Q93" s="62">
        <f t="shared" si="6"/>
        <v>16.18</v>
      </c>
      <c r="R93" s="62">
        <f t="shared" si="7"/>
        <v>16.48</v>
      </c>
    </row>
    <row r="94" spans="3:18" x14ac:dyDescent="0.3">
      <c r="C94" s="75" t="s">
        <v>283</v>
      </c>
      <c r="D94" s="75" t="s">
        <v>39</v>
      </c>
      <c r="E94" s="83">
        <v>2</v>
      </c>
      <c r="F94" s="140" t="s">
        <v>222</v>
      </c>
      <c r="G94" s="140"/>
      <c r="H94" s="140"/>
      <c r="I94" s="140"/>
      <c r="J94" s="140"/>
      <c r="K94" s="75" t="s">
        <v>26</v>
      </c>
      <c r="L94" s="79">
        <v>1</v>
      </c>
      <c r="M94" s="72">
        <v>235.86</v>
      </c>
      <c r="N94" s="114">
        <v>235.86</v>
      </c>
      <c r="O94" s="62">
        <f t="shared" si="4"/>
        <v>298.67</v>
      </c>
      <c r="P94" s="62">
        <f t="shared" si="5"/>
        <v>284.20999999999998</v>
      </c>
      <c r="Q94" s="62">
        <f t="shared" si="6"/>
        <v>298.67</v>
      </c>
      <c r="R94" s="62">
        <f t="shared" si="7"/>
        <v>284.20999999999998</v>
      </c>
    </row>
    <row r="95" spans="3:18" x14ac:dyDescent="0.3">
      <c r="C95" s="73" t="s">
        <v>223</v>
      </c>
      <c r="D95" s="66"/>
      <c r="E95" s="66"/>
      <c r="F95" s="137" t="s">
        <v>224</v>
      </c>
      <c r="G95" s="132"/>
      <c r="H95" s="132"/>
      <c r="I95" s="132"/>
      <c r="J95" s="138"/>
      <c r="K95" s="66"/>
      <c r="L95" s="80"/>
      <c r="M95" s="66"/>
      <c r="N95" s="66"/>
      <c r="O95" s="66"/>
      <c r="P95" s="66"/>
      <c r="Q95" s="69">
        <f>SUM(Q96)</f>
        <v>216.54</v>
      </c>
      <c r="R95" s="69">
        <f>SUM(R96)</f>
        <v>213.67</v>
      </c>
    </row>
    <row r="96" spans="3:18" x14ac:dyDescent="0.3">
      <c r="C96" s="75" t="s">
        <v>225</v>
      </c>
      <c r="D96" s="75" t="s">
        <v>5</v>
      </c>
      <c r="E96" s="83">
        <v>8</v>
      </c>
      <c r="F96" s="125" t="s">
        <v>226</v>
      </c>
      <c r="G96" s="125"/>
      <c r="H96" s="125"/>
      <c r="I96" s="125"/>
      <c r="J96" s="125"/>
      <c r="K96" s="75" t="s">
        <v>26</v>
      </c>
      <c r="L96" s="64">
        <v>1</v>
      </c>
      <c r="M96" s="72">
        <v>171</v>
      </c>
      <c r="N96" s="115">
        <v>177.32</v>
      </c>
      <c r="O96" s="62">
        <f t="shared" si="4"/>
        <v>216.54</v>
      </c>
      <c r="P96" s="62">
        <f t="shared" si="5"/>
        <v>213.67</v>
      </c>
      <c r="Q96" s="62">
        <f t="shared" si="6"/>
        <v>216.54</v>
      </c>
      <c r="R96" s="62">
        <f t="shared" si="7"/>
        <v>213.67</v>
      </c>
    </row>
    <row r="97" spans="3:18" x14ac:dyDescent="0.3">
      <c r="C97" s="89" t="s">
        <v>227</v>
      </c>
      <c r="D97" s="90"/>
      <c r="E97" s="90"/>
      <c r="F97" s="122" t="s">
        <v>228</v>
      </c>
      <c r="G97" s="123"/>
      <c r="H97" s="123"/>
      <c r="I97" s="123"/>
      <c r="J97" s="124"/>
      <c r="K97" s="91"/>
      <c r="L97" s="92"/>
      <c r="M97" s="91"/>
      <c r="N97" s="91"/>
      <c r="O97" s="91"/>
      <c r="P97" s="91"/>
      <c r="Q97" s="93">
        <f>SUM(Q98:Q105)</f>
        <v>1464.8</v>
      </c>
      <c r="R97" s="93">
        <f>SUM(R98:R105)</f>
        <v>1487.19</v>
      </c>
    </row>
    <row r="98" spans="3:18" ht="15.6" customHeight="1" x14ac:dyDescent="0.3">
      <c r="C98" s="75" t="s">
        <v>229</v>
      </c>
      <c r="D98" s="75" t="s">
        <v>5</v>
      </c>
      <c r="E98" s="83">
        <v>10</v>
      </c>
      <c r="F98" s="129" t="s">
        <v>293</v>
      </c>
      <c r="G98" s="129"/>
      <c r="H98" s="129"/>
      <c r="I98" s="129"/>
      <c r="J98" s="129"/>
      <c r="K98" s="75" t="s">
        <v>98</v>
      </c>
      <c r="L98" s="64">
        <v>3.1</v>
      </c>
      <c r="M98" s="72">
        <v>8.4600000000000009</v>
      </c>
      <c r="N98" s="115">
        <v>9.42</v>
      </c>
      <c r="O98" s="62">
        <f t="shared" si="4"/>
        <v>10.71</v>
      </c>
      <c r="P98" s="62">
        <f t="shared" si="5"/>
        <v>11.35</v>
      </c>
      <c r="Q98" s="62">
        <f t="shared" si="6"/>
        <v>33.200000000000003</v>
      </c>
      <c r="R98" s="62">
        <f t="shared" si="7"/>
        <v>35.19</v>
      </c>
    </row>
    <row r="99" spans="3:18" ht="38.4" customHeight="1" x14ac:dyDescent="0.3">
      <c r="C99" s="75" t="s">
        <v>230</v>
      </c>
      <c r="D99" s="75" t="s">
        <v>21</v>
      </c>
      <c r="E99" s="83">
        <v>103332</v>
      </c>
      <c r="F99" s="129" t="s">
        <v>284</v>
      </c>
      <c r="G99" s="129"/>
      <c r="H99" s="129"/>
      <c r="I99" s="129"/>
      <c r="J99" s="129"/>
      <c r="K99" s="75" t="s">
        <v>85</v>
      </c>
      <c r="L99" s="61">
        <v>5.69</v>
      </c>
      <c r="M99" s="72">
        <v>99.06</v>
      </c>
      <c r="N99" s="115">
        <v>106.68</v>
      </c>
      <c r="O99" s="62">
        <f t="shared" si="4"/>
        <v>125.44</v>
      </c>
      <c r="P99" s="62">
        <f t="shared" si="5"/>
        <v>128.55000000000001</v>
      </c>
      <c r="Q99" s="62">
        <f t="shared" si="6"/>
        <v>713.75</v>
      </c>
      <c r="R99" s="62">
        <f t="shared" si="7"/>
        <v>731.45</v>
      </c>
    </row>
    <row r="100" spans="3:18" ht="49.2" customHeight="1" x14ac:dyDescent="0.3">
      <c r="C100" s="75" t="s">
        <v>231</v>
      </c>
      <c r="D100" s="75" t="s">
        <v>21</v>
      </c>
      <c r="E100" s="83">
        <v>103334</v>
      </c>
      <c r="F100" s="129" t="s">
        <v>285</v>
      </c>
      <c r="G100" s="129"/>
      <c r="H100" s="129"/>
      <c r="I100" s="129"/>
      <c r="J100" s="129"/>
      <c r="K100" s="75" t="s">
        <v>85</v>
      </c>
      <c r="L100" s="61">
        <v>1.57</v>
      </c>
      <c r="M100" s="72">
        <v>123.3</v>
      </c>
      <c r="N100" s="115">
        <v>131.43</v>
      </c>
      <c r="O100" s="62">
        <f t="shared" si="4"/>
        <v>156.13</v>
      </c>
      <c r="P100" s="62">
        <f t="shared" si="5"/>
        <v>158.37</v>
      </c>
      <c r="Q100" s="62">
        <f t="shared" si="6"/>
        <v>245.12</v>
      </c>
      <c r="R100" s="62">
        <f t="shared" si="7"/>
        <v>248.64</v>
      </c>
    </row>
    <row r="101" spans="3:18" ht="49.2" customHeight="1" x14ac:dyDescent="0.3">
      <c r="C101" s="75" t="s">
        <v>232</v>
      </c>
      <c r="D101" s="75" t="s">
        <v>21</v>
      </c>
      <c r="E101" s="83">
        <v>87529</v>
      </c>
      <c r="F101" s="129" t="s">
        <v>234</v>
      </c>
      <c r="G101" s="129"/>
      <c r="H101" s="129"/>
      <c r="I101" s="129"/>
      <c r="J101" s="129"/>
      <c r="K101" s="75" t="s">
        <v>85</v>
      </c>
      <c r="L101" s="61">
        <v>7.26</v>
      </c>
      <c r="M101" s="72">
        <v>29.17</v>
      </c>
      <c r="N101" s="114">
        <v>31.08</v>
      </c>
      <c r="O101" s="62">
        <f t="shared" si="4"/>
        <v>36.94</v>
      </c>
      <c r="P101" s="62">
        <f t="shared" si="5"/>
        <v>37.450000000000003</v>
      </c>
      <c r="Q101" s="62">
        <f t="shared" si="6"/>
        <v>268.18</v>
      </c>
      <c r="R101" s="62">
        <f t="shared" si="7"/>
        <v>271.89</v>
      </c>
    </row>
    <row r="102" spans="3:18" x14ac:dyDescent="0.3">
      <c r="C102" s="75" t="s">
        <v>233</v>
      </c>
      <c r="D102" s="75" t="s">
        <v>11</v>
      </c>
      <c r="E102" s="83">
        <v>20088</v>
      </c>
      <c r="F102" s="139" t="s">
        <v>236</v>
      </c>
      <c r="G102" s="139"/>
      <c r="H102" s="139"/>
      <c r="I102" s="139"/>
      <c r="J102" s="139"/>
      <c r="K102" s="75" t="s">
        <v>26</v>
      </c>
      <c r="L102" s="64">
        <v>1</v>
      </c>
      <c r="M102" s="72">
        <v>19.36</v>
      </c>
      <c r="N102" s="115">
        <v>19.36</v>
      </c>
      <c r="O102" s="62">
        <f t="shared" si="4"/>
        <v>24.52</v>
      </c>
      <c r="P102" s="62">
        <f t="shared" si="5"/>
        <v>23.33</v>
      </c>
      <c r="Q102" s="62">
        <f t="shared" si="6"/>
        <v>24.52</v>
      </c>
      <c r="R102" s="62">
        <f t="shared" si="7"/>
        <v>23.33</v>
      </c>
    </row>
    <row r="103" spans="3:18" ht="25.8" customHeight="1" x14ac:dyDescent="0.3">
      <c r="C103" s="75" t="s">
        <v>235</v>
      </c>
      <c r="D103" s="75" t="s">
        <v>21</v>
      </c>
      <c r="E103" s="83">
        <v>95241</v>
      </c>
      <c r="F103" s="129" t="s">
        <v>136</v>
      </c>
      <c r="G103" s="129"/>
      <c r="H103" s="129"/>
      <c r="I103" s="129"/>
      <c r="J103" s="129"/>
      <c r="K103" s="75" t="s">
        <v>85</v>
      </c>
      <c r="L103" s="64">
        <v>1.7</v>
      </c>
      <c r="M103" s="72">
        <v>24.73</v>
      </c>
      <c r="N103" s="115">
        <v>25.96</v>
      </c>
      <c r="O103" s="62">
        <f t="shared" si="4"/>
        <v>31.32</v>
      </c>
      <c r="P103" s="62">
        <f t="shared" si="5"/>
        <v>31.28</v>
      </c>
      <c r="Q103" s="62">
        <f t="shared" si="6"/>
        <v>53.24</v>
      </c>
      <c r="R103" s="62">
        <f t="shared" si="7"/>
        <v>53.18</v>
      </c>
    </row>
    <row r="104" spans="3:18" ht="37.200000000000003" customHeight="1" x14ac:dyDescent="0.3">
      <c r="C104" s="75" t="s">
        <v>237</v>
      </c>
      <c r="D104" s="75" t="s">
        <v>21</v>
      </c>
      <c r="E104" s="83">
        <v>92917</v>
      </c>
      <c r="F104" s="129" t="s">
        <v>239</v>
      </c>
      <c r="G104" s="129"/>
      <c r="H104" s="129"/>
      <c r="I104" s="129"/>
      <c r="J104" s="129"/>
      <c r="K104" s="75" t="s">
        <v>103</v>
      </c>
      <c r="L104" s="61">
        <v>4.38</v>
      </c>
      <c r="M104" s="72">
        <v>13.8</v>
      </c>
      <c r="N104" s="115">
        <v>14.13</v>
      </c>
      <c r="O104" s="62">
        <f t="shared" si="4"/>
        <v>17.47</v>
      </c>
      <c r="P104" s="62">
        <f t="shared" si="5"/>
        <v>17.03</v>
      </c>
      <c r="Q104" s="62">
        <f t="shared" si="6"/>
        <v>76.52</v>
      </c>
      <c r="R104" s="62">
        <f t="shared" si="7"/>
        <v>74.59</v>
      </c>
    </row>
    <row r="105" spans="3:18" ht="26.4" customHeight="1" x14ac:dyDescent="0.3">
      <c r="C105" s="75" t="s">
        <v>238</v>
      </c>
      <c r="D105" s="75" t="s">
        <v>21</v>
      </c>
      <c r="E105" s="83">
        <v>94963</v>
      </c>
      <c r="F105" s="134" t="s">
        <v>101</v>
      </c>
      <c r="G105" s="134"/>
      <c r="H105" s="134"/>
      <c r="I105" s="134"/>
      <c r="J105" s="134"/>
      <c r="K105" s="75" t="s">
        <v>98</v>
      </c>
      <c r="L105" s="61">
        <v>0.11</v>
      </c>
      <c r="M105" s="72">
        <v>360.9</v>
      </c>
      <c r="N105" s="115">
        <v>369.09</v>
      </c>
      <c r="O105" s="62">
        <f t="shared" si="4"/>
        <v>457.01</v>
      </c>
      <c r="P105" s="62">
        <f t="shared" si="5"/>
        <v>444.75</v>
      </c>
      <c r="Q105" s="62">
        <f t="shared" si="6"/>
        <v>50.27</v>
      </c>
      <c r="R105" s="62">
        <f t="shared" si="7"/>
        <v>48.92</v>
      </c>
    </row>
    <row r="106" spans="3:18" ht="14.4" customHeight="1" x14ac:dyDescent="0.3">
      <c r="C106" s="100" t="s">
        <v>240</v>
      </c>
      <c r="D106" s="100"/>
      <c r="E106" s="101"/>
      <c r="F106" s="135" t="s">
        <v>292</v>
      </c>
      <c r="G106" s="135"/>
      <c r="H106" s="135"/>
      <c r="I106" s="135"/>
      <c r="J106" s="135"/>
      <c r="K106" s="102"/>
      <c r="L106" s="103"/>
      <c r="M106" s="104"/>
      <c r="N106" s="102"/>
      <c r="O106" s="104"/>
      <c r="P106" s="104"/>
      <c r="Q106" s="105">
        <f>SUM(Q107:Q113)</f>
        <v>1544.1100000000001</v>
      </c>
      <c r="R106" s="105">
        <f>SUM(R107:R113)</f>
        <v>1559.1000000000001</v>
      </c>
    </row>
    <row r="107" spans="3:18" ht="18" customHeight="1" x14ac:dyDescent="0.3">
      <c r="C107" s="75" t="s">
        <v>242</v>
      </c>
      <c r="D107" s="75" t="s">
        <v>5</v>
      </c>
      <c r="E107" s="83">
        <v>10</v>
      </c>
      <c r="F107" s="134" t="s">
        <v>293</v>
      </c>
      <c r="G107" s="134"/>
      <c r="H107" s="134"/>
      <c r="I107" s="134"/>
      <c r="J107" s="134"/>
      <c r="K107" s="75" t="s">
        <v>98</v>
      </c>
      <c r="L107" s="61">
        <v>3.27</v>
      </c>
      <c r="M107" s="72">
        <v>8.4600000000000009</v>
      </c>
      <c r="N107" s="115">
        <v>9.42</v>
      </c>
      <c r="O107" s="62">
        <f t="shared" si="4"/>
        <v>10.71</v>
      </c>
      <c r="P107" s="62">
        <f t="shared" si="5"/>
        <v>11.35</v>
      </c>
      <c r="Q107" s="62">
        <f t="shared" si="6"/>
        <v>35.020000000000003</v>
      </c>
      <c r="R107" s="62">
        <f t="shared" si="7"/>
        <v>37.11</v>
      </c>
    </row>
    <row r="108" spans="3:18" ht="36.6" customHeight="1" x14ac:dyDescent="0.3">
      <c r="C108" s="75" t="s">
        <v>243</v>
      </c>
      <c r="D108" s="75" t="s">
        <v>21</v>
      </c>
      <c r="E108" s="83">
        <v>103332</v>
      </c>
      <c r="F108" s="134" t="s">
        <v>284</v>
      </c>
      <c r="G108" s="134"/>
      <c r="H108" s="134"/>
      <c r="I108" s="134"/>
      <c r="J108" s="134"/>
      <c r="K108" s="75" t="s">
        <v>85</v>
      </c>
      <c r="L108" s="61">
        <v>6.83</v>
      </c>
      <c r="M108" s="72">
        <v>99.06</v>
      </c>
      <c r="N108" s="115">
        <v>106.68</v>
      </c>
      <c r="O108" s="62">
        <f t="shared" si="4"/>
        <v>125.44</v>
      </c>
      <c r="P108" s="62">
        <f t="shared" si="5"/>
        <v>128.55000000000001</v>
      </c>
      <c r="Q108" s="62">
        <f t="shared" si="6"/>
        <v>856.76</v>
      </c>
      <c r="R108" s="62">
        <f t="shared" si="7"/>
        <v>878</v>
      </c>
    </row>
    <row r="109" spans="3:18" ht="36.6" customHeight="1" x14ac:dyDescent="0.3">
      <c r="C109" s="75" t="s">
        <v>244</v>
      </c>
      <c r="D109" s="75" t="s">
        <v>21</v>
      </c>
      <c r="E109" s="83">
        <v>101159</v>
      </c>
      <c r="F109" s="134" t="s">
        <v>300</v>
      </c>
      <c r="G109" s="134"/>
      <c r="H109" s="134"/>
      <c r="I109" s="134"/>
      <c r="J109" s="134"/>
      <c r="K109" s="75" t="s">
        <v>85</v>
      </c>
      <c r="L109" s="61">
        <v>0.32</v>
      </c>
      <c r="M109" s="72">
        <v>121.2</v>
      </c>
      <c r="N109" s="115">
        <v>128.13</v>
      </c>
      <c r="O109" s="62">
        <f t="shared" si="4"/>
        <v>153.47999999999999</v>
      </c>
      <c r="P109" s="62">
        <f t="shared" si="5"/>
        <v>154.4</v>
      </c>
      <c r="Q109" s="62">
        <f t="shared" si="6"/>
        <v>49.11</v>
      </c>
      <c r="R109" s="62">
        <f t="shared" si="7"/>
        <v>49.41</v>
      </c>
    </row>
    <row r="110" spans="3:18" ht="45.6" customHeight="1" x14ac:dyDescent="0.3">
      <c r="C110" s="75" t="s">
        <v>245</v>
      </c>
      <c r="D110" s="75" t="s">
        <v>21</v>
      </c>
      <c r="E110" s="83">
        <v>87529</v>
      </c>
      <c r="F110" s="134" t="s">
        <v>234</v>
      </c>
      <c r="G110" s="134"/>
      <c r="H110" s="134"/>
      <c r="I110" s="134"/>
      <c r="J110" s="134"/>
      <c r="K110" s="75" t="s">
        <v>85</v>
      </c>
      <c r="L110" s="61">
        <v>5.92</v>
      </c>
      <c r="M110" s="72">
        <v>29.17</v>
      </c>
      <c r="N110" s="115">
        <v>31.08</v>
      </c>
      <c r="O110" s="62">
        <f t="shared" si="4"/>
        <v>36.94</v>
      </c>
      <c r="P110" s="62">
        <f t="shared" si="5"/>
        <v>37.450000000000003</v>
      </c>
      <c r="Q110" s="62">
        <f t="shared" si="6"/>
        <v>218.68</v>
      </c>
      <c r="R110" s="62">
        <f t="shared" si="7"/>
        <v>221.7</v>
      </c>
    </row>
    <row r="111" spans="3:18" ht="28.8" customHeight="1" x14ac:dyDescent="0.3">
      <c r="C111" s="75" t="s">
        <v>246</v>
      </c>
      <c r="D111" s="75" t="s">
        <v>11</v>
      </c>
      <c r="E111" s="83">
        <v>4722</v>
      </c>
      <c r="F111" s="134" t="s">
        <v>301</v>
      </c>
      <c r="G111" s="134"/>
      <c r="H111" s="134"/>
      <c r="I111" s="134"/>
      <c r="J111" s="134"/>
      <c r="K111" s="75" t="s">
        <v>98</v>
      </c>
      <c r="L111" s="61">
        <v>1.05</v>
      </c>
      <c r="M111" s="72">
        <v>58.25</v>
      </c>
      <c r="N111" s="115">
        <v>58.25</v>
      </c>
      <c r="O111" s="62">
        <f t="shared" si="4"/>
        <v>73.760000000000005</v>
      </c>
      <c r="P111" s="62">
        <f t="shared" si="5"/>
        <v>70.19</v>
      </c>
      <c r="Q111" s="62">
        <f t="shared" si="6"/>
        <v>77.45</v>
      </c>
      <c r="R111" s="62">
        <f t="shared" si="7"/>
        <v>73.7</v>
      </c>
    </row>
    <row r="112" spans="3:18" ht="34.799999999999997" customHeight="1" x14ac:dyDescent="0.3">
      <c r="C112" s="75" t="s">
        <v>248</v>
      </c>
      <c r="D112" s="75" t="s">
        <v>21</v>
      </c>
      <c r="E112" s="83">
        <v>92917</v>
      </c>
      <c r="F112" s="134" t="s">
        <v>239</v>
      </c>
      <c r="G112" s="134"/>
      <c r="H112" s="134"/>
      <c r="I112" s="134"/>
      <c r="J112" s="134"/>
      <c r="K112" s="75" t="s">
        <v>103</v>
      </c>
      <c r="L112" s="64">
        <v>11.3</v>
      </c>
      <c r="M112" s="72">
        <v>13.8</v>
      </c>
      <c r="N112" s="115">
        <v>14.13</v>
      </c>
      <c r="O112" s="62">
        <f t="shared" si="4"/>
        <v>17.47</v>
      </c>
      <c r="P112" s="62">
        <f t="shared" si="5"/>
        <v>17.03</v>
      </c>
      <c r="Q112" s="62">
        <f t="shared" si="6"/>
        <v>197.41</v>
      </c>
      <c r="R112" s="62">
        <f t="shared" si="7"/>
        <v>192.44</v>
      </c>
    </row>
    <row r="113" spans="3:18" ht="26.4" customHeight="1" x14ac:dyDescent="0.3">
      <c r="C113" s="75" t="s">
        <v>302</v>
      </c>
      <c r="D113" s="75" t="s">
        <v>21</v>
      </c>
      <c r="E113" s="83">
        <v>94963</v>
      </c>
      <c r="F113" s="134" t="s">
        <v>101</v>
      </c>
      <c r="G113" s="134"/>
      <c r="H113" s="134"/>
      <c r="I113" s="134"/>
      <c r="J113" s="134"/>
      <c r="K113" s="75" t="s">
        <v>98</v>
      </c>
      <c r="L113" s="61">
        <v>0.24</v>
      </c>
      <c r="M113" s="72">
        <v>360.9</v>
      </c>
      <c r="N113" s="115">
        <v>369.09</v>
      </c>
      <c r="O113" s="62">
        <f t="shared" si="4"/>
        <v>457.01</v>
      </c>
      <c r="P113" s="62">
        <f t="shared" si="5"/>
        <v>444.75</v>
      </c>
      <c r="Q113" s="62">
        <f t="shared" si="6"/>
        <v>109.68</v>
      </c>
      <c r="R113" s="62">
        <f t="shared" si="7"/>
        <v>106.74</v>
      </c>
    </row>
    <row r="114" spans="3:18" x14ac:dyDescent="0.3">
      <c r="C114" s="89" t="s">
        <v>249</v>
      </c>
      <c r="D114" s="90"/>
      <c r="E114" s="90"/>
      <c r="F114" s="122" t="s">
        <v>241</v>
      </c>
      <c r="G114" s="123"/>
      <c r="H114" s="123"/>
      <c r="I114" s="123"/>
      <c r="J114" s="124"/>
      <c r="K114" s="90"/>
      <c r="L114" s="106"/>
      <c r="M114" s="90"/>
      <c r="N114" s="90"/>
      <c r="O114" s="90"/>
      <c r="P114" s="90"/>
      <c r="Q114" s="93">
        <f>SUM(Q115:Q120)</f>
        <v>756.05</v>
      </c>
      <c r="R114" s="93">
        <f>SUM(R115:R120)</f>
        <v>761.58999999999992</v>
      </c>
    </row>
    <row r="115" spans="3:18" ht="14.4" customHeight="1" x14ac:dyDescent="0.3">
      <c r="C115" s="75" t="s">
        <v>242</v>
      </c>
      <c r="D115" s="75" t="s">
        <v>5</v>
      </c>
      <c r="E115" s="83">
        <v>10</v>
      </c>
      <c r="F115" s="129" t="s">
        <v>293</v>
      </c>
      <c r="G115" s="129"/>
      <c r="H115" s="129"/>
      <c r="I115" s="129"/>
      <c r="J115" s="129"/>
      <c r="K115" s="75" t="s">
        <v>98</v>
      </c>
      <c r="L115" s="61">
        <v>3.38</v>
      </c>
      <c r="M115" s="72">
        <v>8.4600000000000009</v>
      </c>
      <c r="N115" s="115">
        <v>9.42</v>
      </c>
      <c r="O115" s="62">
        <f t="shared" si="4"/>
        <v>10.71</v>
      </c>
      <c r="P115" s="62">
        <f t="shared" si="5"/>
        <v>11.35</v>
      </c>
      <c r="Q115" s="62">
        <f t="shared" si="6"/>
        <v>36.200000000000003</v>
      </c>
      <c r="R115" s="62">
        <f t="shared" si="7"/>
        <v>38.36</v>
      </c>
    </row>
    <row r="116" spans="3:18" ht="50.4" customHeight="1" x14ac:dyDescent="0.3">
      <c r="C116" s="75" t="s">
        <v>243</v>
      </c>
      <c r="D116" s="75" t="s">
        <v>21</v>
      </c>
      <c r="E116" s="83">
        <v>103334</v>
      </c>
      <c r="F116" s="129" t="s">
        <v>285</v>
      </c>
      <c r="G116" s="129"/>
      <c r="H116" s="129"/>
      <c r="I116" s="129"/>
      <c r="J116" s="129"/>
      <c r="K116" s="75" t="s">
        <v>85</v>
      </c>
      <c r="L116" s="61">
        <v>2.94</v>
      </c>
      <c r="M116" s="72">
        <v>123.3</v>
      </c>
      <c r="N116" s="115">
        <v>131.43</v>
      </c>
      <c r="O116" s="62">
        <f t="shared" si="4"/>
        <v>156.13</v>
      </c>
      <c r="P116" s="62">
        <f t="shared" si="5"/>
        <v>158.37</v>
      </c>
      <c r="Q116" s="62">
        <f t="shared" si="6"/>
        <v>459.02</v>
      </c>
      <c r="R116" s="62">
        <f t="shared" si="7"/>
        <v>465.61</v>
      </c>
    </row>
    <row r="117" spans="3:18" ht="46.8" customHeight="1" x14ac:dyDescent="0.3">
      <c r="C117" s="75" t="s">
        <v>244</v>
      </c>
      <c r="D117" s="75" t="s">
        <v>21</v>
      </c>
      <c r="E117" s="83">
        <v>87529</v>
      </c>
      <c r="F117" s="129" t="s">
        <v>234</v>
      </c>
      <c r="G117" s="129"/>
      <c r="H117" s="129"/>
      <c r="I117" s="129"/>
      <c r="J117" s="129"/>
      <c r="K117" s="75" t="s">
        <v>85</v>
      </c>
      <c r="L117" s="61">
        <v>2.56</v>
      </c>
      <c r="M117" s="72">
        <v>29.17</v>
      </c>
      <c r="N117" s="114">
        <v>31.08</v>
      </c>
      <c r="O117" s="62">
        <f t="shared" si="4"/>
        <v>36.94</v>
      </c>
      <c r="P117" s="62">
        <f t="shared" si="5"/>
        <v>37.450000000000003</v>
      </c>
      <c r="Q117" s="62">
        <f t="shared" si="6"/>
        <v>94.57</v>
      </c>
      <c r="R117" s="62">
        <f t="shared" si="7"/>
        <v>95.87</v>
      </c>
    </row>
    <row r="118" spans="3:18" ht="25.2" customHeight="1" x14ac:dyDescent="0.3">
      <c r="C118" s="75" t="s">
        <v>245</v>
      </c>
      <c r="D118" s="75" t="s">
        <v>11</v>
      </c>
      <c r="E118" s="83">
        <v>4723</v>
      </c>
      <c r="F118" s="129" t="s">
        <v>247</v>
      </c>
      <c r="G118" s="129"/>
      <c r="H118" s="129"/>
      <c r="I118" s="129"/>
      <c r="J118" s="129"/>
      <c r="K118" s="75" t="s">
        <v>98</v>
      </c>
      <c r="L118" s="61">
        <v>0.13</v>
      </c>
      <c r="M118" s="72">
        <v>57.75</v>
      </c>
      <c r="N118" s="115">
        <v>57.75</v>
      </c>
      <c r="O118" s="62">
        <f t="shared" si="4"/>
        <v>73.13</v>
      </c>
      <c r="P118" s="62">
        <f t="shared" si="5"/>
        <v>69.59</v>
      </c>
      <c r="Q118" s="62">
        <f t="shared" si="6"/>
        <v>9.51</v>
      </c>
      <c r="R118" s="62">
        <f t="shared" si="7"/>
        <v>9.0500000000000007</v>
      </c>
    </row>
    <row r="119" spans="3:18" ht="34.799999999999997" customHeight="1" x14ac:dyDescent="0.3">
      <c r="C119" s="75" t="s">
        <v>246</v>
      </c>
      <c r="D119" s="75" t="s">
        <v>21</v>
      </c>
      <c r="E119" s="83">
        <v>92917</v>
      </c>
      <c r="F119" s="129" t="s">
        <v>239</v>
      </c>
      <c r="G119" s="129"/>
      <c r="H119" s="129"/>
      <c r="I119" s="129"/>
      <c r="J119" s="129"/>
      <c r="K119" s="75" t="s">
        <v>103</v>
      </c>
      <c r="L119" s="61">
        <v>5.31</v>
      </c>
      <c r="M119" s="72">
        <v>13.8</v>
      </c>
      <c r="N119" s="115">
        <v>14.13</v>
      </c>
      <c r="O119" s="62">
        <f t="shared" si="4"/>
        <v>17.47</v>
      </c>
      <c r="P119" s="62">
        <f t="shared" si="5"/>
        <v>17.03</v>
      </c>
      <c r="Q119" s="62">
        <f t="shared" si="6"/>
        <v>92.77</v>
      </c>
      <c r="R119" s="62">
        <f t="shared" si="7"/>
        <v>90.43</v>
      </c>
    </row>
    <row r="120" spans="3:18" ht="26.4" customHeight="1" x14ac:dyDescent="0.3">
      <c r="C120" s="75" t="s">
        <v>248</v>
      </c>
      <c r="D120" s="75" t="s">
        <v>21</v>
      </c>
      <c r="E120" s="83">
        <v>94963</v>
      </c>
      <c r="F120" s="134" t="s">
        <v>101</v>
      </c>
      <c r="G120" s="134"/>
      <c r="H120" s="134"/>
      <c r="I120" s="134"/>
      <c r="J120" s="134"/>
      <c r="K120" s="75" t="s">
        <v>98</v>
      </c>
      <c r="L120" s="61">
        <v>0.14000000000000001</v>
      </c>
      <c r="M120" s="72">
        <v>360.9</v>
      </c>
      <c r="N120" s="115">
        <v>369.09</v>
      </c>
      <c r="O120" s="62">
        <f t="shared" si="4"/>
        <v>457.01</v>
      </c>
      <c r="P120" s="62">
        <f t="shared" si="5"/>
        <v>444.75</v>
      </c>
      <c r="Q120" s="62">
        <f t="shared" si="6"/>
        <v>63.98</v>
      </c>
      <c r="R120" s="62">
        <f t="shared" si="7"/>
        <v>62.27</v>
      </c>
    </row>
    <row r="121" spans="3:18" x14ac:dyDescent="0.3">
      <c r="C121" s="89" t="s">
        <v>303</v>
      </c>
      <c r="D121" s="90"/>
      <c r="E121" s="90"/>
      <c r="F121" s="122" t="s">
        <v>250</v>
      </c>
      <c r="G121" s="123"/>
      <c r="H121" s="123"/>
      <c r="I121" s="123"/>
      <c r="J121" s="124"/>
      <c r="K121" s="90"/>
      <c r="L121" s="106"/>
      <c r="M121" s="90"/>
      <c r="N121" s="90"/>
      <c r="O121" s="90"/>
      <c r="P121" s="90"/>
      <c r="Q121" s="93">
        <f>Q122</f>
        <v>479.41</v>
      </c>
      <c r="R121" s="93">
        <f>R122</f>
        <v>461.6</v>
      </c>
    </row>
    <row r="122" spans="3:18" x14ac:dyDescent="0.3">
      <c r="C122" s="75" t="s">
        <v>304</v>
      </c>
      <c r="D122" s="75" t="s">
        <v>5</v>
      </c>
      <c r="E122" s="83">
        <v>9</v>
      </c>
      <c r="F122" s="125" t="s">
        <v>251</v>
      </c>
      <c r="G122" s="125"/>
      <c r="H122" s="125"/>
      <c r="I122" s="125"/>
      <c r="J122" s="125"/>
      <c r="K122" s="75" t="s">
        <v>26</v>
      </c>
      <c r="L122" s="79">
        <v>1</v>
      </c>
      <c r="M122" s="72">
        <v>378.59</v>
      </c>
      <c r="N122" s="115">
        <v>383.07</v>
      </c>
      <c r="O122" s="62">
        <f t="shared" si="4"/>
        <v>479.41</v>
      </c>
      <c r="P122" s="62">
        <f t="shared" si="5"/>
        <v>461.6</v>
      </c>
      <c r="Q122" s="62">
        <f t="shared" si="6"/>
        <v>479.41</v>
      </c>
      <c r="R122" s="62">
        <f t="shared" si="7"/>
        <v>461.6</v>
      </c>
    </row>
    <row r="124" spans="3:18" x14ac:dyDescent="0.3">
      <c r="C124" s="126" t="s">
        <v>253</v>
      </c>
      <c r="D124" s="126"/>
      <c r="E124" s="126"/>
      <c r="F124" s="126"/>
      <c r="G124" s="126"/>
      <c r="H124" s="126"/>
      <c r="I124" s="126"/>
      <c r="J124" s="126"/>
      <c r="K124" s="126"/>
      <c r="L124" s="126"/>
      <c r="M124" s="37">
        <v>11132.62</v>
      </c>
    </row>
    <row r="125" spans="3:18" x14ac:dyDescent="0.3">
      <c r="C125" s="121" t="s">
        <v>286</v>
      </c>
      <c r="D125" s="121"/>
      <c r="E125" s="121"/>
      <c r="F125" s="121"/>
      <c r="G125" s="121"/>
      <c r="H125" s="121"/>
      <c r="I125" s="121"/>
      <c r="J125" s="121"/>
      <c r="K125" s="121"/>
      <c r="L125" s="121"/>
      <c r="N125" s="33">
        <v>11604.17</v>
      </c>
    </row>
    <row r="126" spans="3:18" x14ac:dyDescent="0.3">
      <c r="C126" s="121" t="s">
        <v>254</v>
      </c>
      <c r="D126" s="121"/>
      <c r="E126" s="121"/>
      <c r="F126" s="121"/>
      <c r="G126" s="121"/>
      <c r="H126" s="121"/>
      <c r="I126" s="121"/>
      <c r="J126" s="121"/>
      <c r="K126" s="121"/>
      <c r="L126" s="121"/>
      <c r="Q126" s="30">
        <f>SUM(Q15,Q46,Q57,Q97,Q114,Q106)</f>
        <v>14088.789999999999</v>
      </c>
      <c r="R126" s="35"/>
    </row>
    <row r="127" spans="3:18" x14ac:dyDescent="0.3">
      <c r="C127" s="121" t="s">
        <v>287</v>
      </c>
      <c r="D127" s="121"/>
      <c r="E127" s="121"/>
      <c r="F127" s="121"/>
      <c r="G127" s="121"/>
      <c r="H127" s="121"/>
      <c r="I127" s="121"/>
      <c r="J127" s="121"/>
      <c r="K127" s="121"/>
      <c r="L127" s="121"/>
      <c r="R127" s="52">
        <f>SUM(R15,R46,R57,R97,R114,R106)</f>
        <v>13974.45</v>
      </c>
    </row>
    <row r="129" spans="3:30" x14ac:dyDescent="0.3">
      <c r="C129" s="127" t="s">
        <v>255</v>
      </c>
      <c r="D129" s="127"/>
      <c r="E129" s="127"/>
      <c r="F129" s="127"/>
      <c r="G129" s="127"/>
      <c r="H129" s="127"/>
      <c r="I129" s="127"/>
      <c r="J129" s="127"/>
      <c r="K129" s="127"/>
      <c r="L129" s="127"/>
      <c r="M129" s="127"/>
      <c r="N129" s="127"/>
      <c r="O129" s="127"/>
      <c r="P129" s="127"/>
      <c r="Q129" s="127"/>
      <c r="R129" s="127"/>
    </row>
    <row r="131" spans="3:30" x14ac:dyDescent="0.3">
      <c r="C131" s="5" t="s">
        <v>311</v>
      </c>
      <c r="D131" s="5"/>
      <c r="E131" s="5"/>
      <c r="F131" s="5"/>
      <c r="G131" s="5"/>
      <c r="H131" s="5"/>
      <c r="I131" s="5"/>
      <c r="J131" s="5"/>
      <c r="K131" s="51" t="s">
        <v>26</v>
      </c>
      <c r="L131" s="53">
        <v>20</v>
      </c>
      <c r="M131" s="5"/>
      <c r="N131" s="5"/>
      <c r="O131" s="5"/>
      <c r="P131" s="5"/>
      <c r="Q131" s="5"/>
      <c r="R131" s="30">
        <f>L131*(R127)</f>
        <v>279489</v>
      </c>
    </row>
    <row r="133" spans="3:30" x14ac:dyDescent="0.3">
      <c r="C133" s="5" t="s">
        <v>256</v>
      </c>
      <c r="D133" s="5"/>
      <c r="E133" s="5"/>
      <c r="F133" s="5"/>
      <c r="G133" s="5"/>
      <c r="H133" s="5"/>
      <c r="I133" s="5"/>
      <c r="J133" s="5"/>
      <c r="K133" s="51" t="s">
        <v>26</v>
      </c>
      <c r="L133" s="53">
        <v>1</v>
      </c>
      <c r="M133" s="5"/>
      <c r="N133" s="5"/>
      <c r="O133" s="5"/>
      <c r="P133" s="5"/>
      <c r="Q133" s="5"/>
      <c r="R133" s="30">
        <f>L133*R121</f>
        <v>461.6</v>
      </c>
    </row>
    <row r="135" spans="3:30" x14ac:dyDescent="0.3">
      <c r="P135" s="128" t="s">
        <v>257</v>
      </c>
      <c r="Q135" s="128"/>
      <c r="R135" s="52">
        <f>SUM(R131+R133)</f>
        <v>279950.59999999998</v>
      </c>
    </row>
    <row r="136" spans="3:30" x14ac:dyDescent="0.3">
      <c r="C136" s="36" t="s">
        <v>258</v>
      </c>
      <c r="D136" s="36"/>
      <c r="E136" s="36"/>
      <c r="F136" s="36"/>
      <c r="G136" s="36"/>
      <c r="H136" s="36"/>
      <c r="V136" s="117"/>
      <c r="W136" s="117"/>
      <c r="X136" s="117"/>
      <c r="Y136" s="117"/>
      <c r="Z136" s="117"/>
      <c r="AA136" s="117"/>
      <c r="AB136" s="117"/>
      <c r="AC136" s="117"/>
      <c r="AD136" s="117"/>
    </row>
    <row r="138" spans="3:30" x14ac:dyDescent="0.3">
      <c r="C138" s="36" t="s">
        <v>259</v>
      </c>
      <c r="V138" s="117"/>
      <c r="W138" s="117"/>
      <c r="X138" s="117"/>
      <c r="Y138" s="117"/>
      <c r="Z138" s="117"/>
      <c r="AA138" s="117"/>
      <c r="AB138" s="117"/>
      <c r="AC138" s="117"/>
      <c r="AD138" s="117"/>
    </row>
    <row r="139" spans="3:30" x14ac:dyDescent="0.3">
      <c r="F139" t="s">
        <v>262</v>
      </c>
      <c r="V139" s="40"/>
      <c r="W139" s="36"/>
      <c r="X139" s="118"/>
      <c r="Y139" s="118"/>
      <c r="Z139" s="118"/>
      <c r="AA139" s="118"/>
      <c r="AB139" s="118"/>
      <c r="AC139" s="36"/>
      <c r="AD139" s="36"/>
    </row>
    <row r="140" spans="3:30" x14ac:dyDescent="0.3">
      <c r="F140" s="164" t="s">
        <v>261</v>
      </c>
      <c r="G140" s="164"/>
      <c r="H140" s="164"/>
      <c r="V140" s="34"/>
      <c r="W140" s="34"/>
      <c r="X140" s="110"/>
      <c r="Y140" s="110"/>
      <c r="Z140" s="110"/>
      <c r="AA140" s="110"/>
      <c r="AB140" s="110"/>
      <c r="AC140" s="41"/>
      <c r="AD140" s="1"/>
    </row>
    <row r="141" spans="3:30" x14ac:dyDescent="0.3">
      <c r="C141" t="s">
        <v>260</v>
      </c>
      <c r="F141" s="121" t="s">
        <v>67</v>
      </c>
      <c r="G141" s="121"/>
      <c r="H141" s="121"/>
      <c r="V141" s="34"/>
      <c r="W141" s="34"/>
      <c r="X141" s="110"/>
      <c r="Y141" s="110"/>
      <c r="Z141" s="110"/>
      <c r="AA141" s="110"/>
      <c r="AB141" s="110"/>
      <c r="AC141" s="41"/>
      <c r="AD141" s="1"/>
    </row>
    <row r="142" spans="3:30" x14ac:dyDescent="0.3">
      <c r="V142" s="34"/>
      <c r="W142" s="34"/>
      <c r="X142" s="110"/>
      <c r="Y142" s="110"/>
      <c r="Z142" s="110"/>
      <c r="AA142" s="110"/>
      <c r="AB142" s="110"/>
      <c r="AC142" s="1"/>
      <c r="AD142" s="1"/>
    </row>
    <row r="143" spans="3:30" x14ac:dyDescent="0.3">
      <c r="V143" s="34"/>
      <c r="W143" s="34"/>
      <c r="X143" s="110"/>
      <c r="Y143" s="110"/>
      <c r="Z143" s="110"/>
      <c r="AA143" s="110"/>
      <c r="AB143" s="110"/>
      <c r="AC143" s="1"/>
      <c r="AD143" s="1"/>
    </row>
    <row r="144" spans="3:30" x14ac:dyDescent="0.3">
      <c r="V144" s="34"/>
    </row>
    <row r="146" spans="18:30" x14ac:dyDescent="0.3">
      <c r="V146" s="117"/>
      <c r="W146" s="117"/>
      <c r="X146" s="117"/>
      <c r="Y146" s="117"/>
      <c r="Z146" s="117"/>
      <c r="AA146" s="117"/>
      <c r="AB146" s="117"/>
      <c r="AC146" s="117"/>
      <c r="AD146" s="117"/>
    </row>
    <row r="147" spans="18:30" x14ac:dyDescent="0.3">
      <c r="V147" s="43"/>
      <c r="W147" s="44"/>
      <c r="X147" s="119"/>
      <c r="Y147" s="119"/>
      <c r="Z147" s="119"/>
      <c r="AA147" s="119"/>
      <c r="AB147" s="44"/>
      <c r="AC147" s="42"/>
      <c r="AD147" s="36"/>
    </row>
    <row r="148" spans="18:30" x14ac:dyDescent="0.3">
      <c r="V148" s="2"/>
      <c r="W148" s="46"/>
      <c r="X148" s="120"/>
      <c r="Y148" s="120"/>
      <c r="Z148" s="120"/>
      <c r="AA148" s="120"/>
      <c r="AB148" s="2"/>
    </row>
    <row r="149" spans="18:30" x14ac:dyDescent="0.3">
      <c r="W149" s="34"/>
      <c r="X149" s="110"/>
      <c r="Y149" s="110"/>
      <c r="Z149" s="110"/>
      <c r="AA149" s="110"/>
      <c r="AB149" s="110"/>
      <c r="AC149" s="34"/>
      <c r="AD149" s="1"/>
    </row>
    <row r="150" spans="18:30" x14ac:dyDescent="0.3">
      <c r="R150" t="s">
        <v>264</v>
      </c>
      <c r="W150" s="25"/>
      <c r="X150" s="110"/>
      <c r="Y150" s="110"/>
      <c r="Z150" s="110"/>
      <c r="AA150" s="110"/>
      <c r="AB150" s="110"/>
      <c r="AC150" s="32"/>
      <c r="AD150" s="45"/>
    </row>
    <row r="151" spans="18:30" x14ac:dyDescent="0.3">
      <c r="W151" s="25"/>
      <c r="X151" s="110"/>
      <c r="Y151" s="110"/>
      <c r="Z151" s="110"/>
      <c r="AA151" s="110"/>
      <c r="AB151" s="110"/>
      <c r="AC151" s="32"/>
      <c r="AD151" s="45"/>
    </row>
    <row r="152" spans="18:30" x14ac:dyDescent="0.3">
      <c r="W152" s="25"/>
      <c r="X152" s="110"/>
      <c r="Y152" s="110"/>
      <c r="Z152" s="110"/>
      <c r="AA152" s="110"/>
      <c r="AB152" s="110"/>
      <c r="AC152" s="32"/>
      <c r="AD152" s="45"/>
    </row>
    <row r="154" spans="18:30" x14ac:dyDescent="0.3">
      <c r="V154" s="43"/>
      <c r="W154" s="44"/>
      <c r="X154" s="119"/>
      <c r="Y154" s="119"/>
      <c r="Z154" s="119"/>
      <c r="AA154" s="119"/>
      <c r="AB154" s="44"/>
      <c r="AC154" s="42"/>
      <c r="AD154" s="36"/>
    </row>
    <row r="155" spans="18:30" x14ac:dyDescent="0.3">
      <c r="V155" s="2"/>
      <c r="W155" s="46"/>
      <c r="X155" s="120"/>
      <c r="Y155" s="120"/>
      <c r="Z155" s="120"/>
      <c r="AA155" s="120"/>
      <c r="AB155" s="2"/>
    </row>
    <row r="156" spans="18:30" x14ac:dyDescent="0.3">
      <c r="W156" s="34"/>
      <c r="X156" s="110"/>
      <c r="Y156" s="110"/>
      <c r="Z156" s="110"/>
      <c r="AA156" s="110"/>
      <c r="AB156" s="110"/>
      <c r="AC156" s="34"/>
      <c r="AD156" s="1"/>
    </row>
    <row r="157" spans="18:30" x14ac:dyDescent="0.3">
      <c r="W157" s="25"/>
      <c r="X157" s="110"/>
      <c r="Y157" s="110"/>
      <c r="Z157" s="110"/>
      <c r="AA157" s="110"/>
      <c r="AB157" s="110"/>
      <c r="AC157" s="32"/>
      <c r="AD157" s="45"/>
    </row>
    <row r="158" spans="18:30" x14ac:dyDescent="0.3">
      <c r="W158" s="25"/>
      <c r="X158" s="110"/>
      <c r="Y158" s="110"/>
      <c r="Z158" s="110"/>
      <c r="AA158" s="110"/>
      <c r="AB158" s="110"/>
      <c r="AC158" s="32"/>
      <c r="AD158" s="45"/>
    </row>
    <row r="159" spans="18:30" x14ac:dyDescent="0.3">
      <c r="W159" s="25"/>
      <c r="X159" s="110"/>
      <c r="Y159" s="110"/>
      <c r="Z159" s="110"/>
      <c r="AA159" s="110"/>
      <c r="AB159" s="110"/>
      <c r="AC159" s="32"/>
      <c r="AD159" s="45"/>
    </row>
    <row r="162" spans="22:23" x14ac:dyDescent="0.3">
      <c r="V162" s="1"/>
      <c r="W162" s="47"/>
    </row>
  </sheetData>
  <sheetProtection algorithmName="SHA-512" hashValue="QZJdukJbT1RusZdtznuM0EKV8BezFXftlexz7aLh2j9YjJXgDA5h0w0Gd2VMX9EcJxoKFRJtaq6eNMezwJ45Cw==" saltValue="FpQSr5x9ff3z8nLs7e5eQg==" spinCount="100000" sheet="1" objects="1" scenarios="1" selectLockedCells="1"/>
  <mergeCells count="133">
    <mergeCell ref="F93:J93"/>
    <mergeCell ref="F117:J117"/>
    <mergeCell ref="F118:J118"/>
    <mergeCell ref="F115:J115"/>
    <mergeCell ref="F116:J116"/>
    <mergeCell ref="F108:J108"/>
    <mergeCell ref="F114:J114"/>
    <mergeCell ref="F112:J112"/>
    <mergeCell ref="F113:J113"/>
    <mergeCell ref="F99:J99"/>
    <mergeCell ref="F100:J100"/>
    <mergeCell ref="F101:J101"/>
    <mergeCell ref="F119:J119"/>
    <mergeCell ref="F120:J120"/>
    <mergeCell ref="F140:H140"/>
    <mergeCell ref="C13:C14"/>
    <mergeCell ref="E13:E14"/>
    <mergeCell ref="F13:J14"/>
    <mergeCell ref="K13:K14"/>
    <mergeCell ref="F31:J31"/>
    <mergeCell ref="F32:J32"/>
    <mergeCell ref="F33:J33"/>
    <mergeCell ref="F21:J21"/>
    <mergeCell ref="F22:J22"/>
    <mergeCell ref="F23:J23"/>
    <mergeCell ref="F24:J24"/>
    <mergeCell ref="F42:J42"/>
    <mergeCell ref="F43:J43"/>
    <mergeCell ref="F44:J44"/>
    <mergeCell ref="F45:J45"/>
    <mergeCell ref="F46:J46"/>
    <mergeCell ref="F47:J47"/>
    <mergeCell ref="F48:J48"/>
    <mergeCell ref="F49:J49"/>
    <mergeCell ref="D13:D14"/>
    <mergeCell ref="F16:J16"/>
    <mergeCell ref="C3:R3"/>
    <mergeCell ref="C5:R5"/>
    <mergeCell ref="Q10:Q11"/>
    <mergeCell ref="R10:R11"/>
    <mergeCell ref="P10:P11"/>
    <mergeCell ref="O10:O11"/>
    <mergeCell ref="F25:J25"/>
    <mergeCell ref="F26:J26"/>
    <mergeCell ref="F20:J20"/>
    <mergeCell ref="N13:N14"/>
    <mergeCell ref="F34:J34"/>
    <mergeCell ref="F35:J35"/>
    <mergeCell ref="F36:J36"/>
    <mergeCell ref="F37:J37"/>
    <mergeCell ref="F38:J38"/>
    <mergeCell ref="F40:J40"/>
    <mergeCell ref="F41:J41"/>
    <mergeCell ref="R13:R14"/>
    <mergeCell ref="F15:J15"/>
    <mergeCell ref="P13:P14"/>
    <mergeCell ref="M13:M14"/>
    <mergeCell ref="O13:O14"/>
    <mergeCell ref="Q13:Q14"/>
    <mergeCell ref="L13:L14"/>
    <mergeCell ref="F30:J30"/>
    <mergeCell ref="F28:J28"/>
    <mergeCell ref="F29:J29"/>
    <mergeCell ref="F18:J18"/>
    <mergeCell ref="F19:J19"/>
    <mergeCell ref="F17:J17"/>
    <mergeCell ref="F27:J27"/>
    <mergeCell ref="F50:J50"/>
    <mergeCell ref="F51:J51"/>
    <mergeCell ref="F52:J52"/>
    <mergeCell ref="F53:J53"/>
    <mergeCell ref="F54:J54"/>
    <mergeCell ref="F55:J55"/>
    <mergeCell ref="F56:J56"/>
    <mergeCell ref="F57:J57"/>
    <mergeCell ref="F58:J58"/>
    <mergeCell ref="F59:J59"/>
    <mergeCell ref="F60:J60"/>
    <mergeCell ref="F61:J61"/>
    <mergeCell ref="F62:J62"/>
    <mergeCell ref="F63:J63"/>
    <mergeCell ref="F64:J64"/>
    <mergeCell ref="F65:J65"/>
    <mergeCell ref="F66:J66"/>
    <mergeCell ref="F105:J105"/>
    <mergeCell ref="F67:J67"/>
    <mergeCell ref="F68:J68"/>
    <mergeCell ref="F69:J69"/>
    <mergeCell ref="F70:J70"/>
    <mergeCell ref="F72:J72"/>
    <mergeCell ref="F71:J71"/>
    <mergeCell ref="F77:J77"/>
    <mergeCell ref="F81:J81"/>
    <mergeCell ref="F82:J82"/>
    <mergeCell ref="F83:J83"/>
    <mergeCell ref="F84:J84"/>
    <mergeCell ref="F102:J102"/>
    <mergeCell ref="F103:J103"/>
    <mergeCell ref="F104:J104"/>
    <mergeCell ref="F98:J98"/>
    <mergeCell ref="F73:J73"/>
    <mergeCell ref="F75:J75"/>
    <mergeCell ref="F78:J78"/>
    <mergeCell ref="F79:J79"/>
    <mergeCell ref="F90:J90"/>
    <mergeCell ref="F110:J110"/>
    <mergeCell ref="F111:J111"/>
    <mergeCell ref="F106:J106"/>
    <mergeCell ref="F107:J107"/>
    <mergeCell ref="F85:J85"/>
    <mergeCell ref="F109:J109"/>
    <mergeCell ref="F74:J74"/>
    <mergeCell ref="F86:J86"/>
    <mergeCell ref="F87:J87"/>
    <mergeCell ref="F88:J88"/>
    <mergeCell ref="F89:J89"/>
    <mergeCell ref="F80:J80"/>
    <mergeCell ref="F76:J76"/>
    <mergeCell ref="F91:J91"/>
    <mergeCell ref="F94:J94"/>
    <mergeCell ref="F95:J95"/>
    <mergeCell ref="F96:J96"/>
    <mergeCell ref="F97:J97"/>
    <mergeCell ref="F92:J92"/>
    <mergeCell ref="F141:H141"/>
    <mergeCell ref="F121:J121"/>
    <mergeCell ref="F122:J122"/>
    <mergeCell ref="C124:L124"/>
    <mergeCell ref="C125:L125"/>
    <mergeCell ref="C126:L126"/>
    <mergeCell ref="C127:L127"/>
    <mergeCell ref="C129:R129"/>
    <mergeCell ref="P135:Q135"/>
  </mergeCells>
  <printOptions horizontalCentered="1"/>
  <pageMargins left="0.47244094488188981" right="0.47244094488188981" top="0.74803149606299213" bottom="0.74803149606299213" header="0.31496062992125984" footer="0.31496062992125984"/>
  <pageSetup paperSize="9" scale="49" fitToHeight="0" orientation="portrait" horizontalDpi="4294967293" r:id="rId1"/>
  <ignoredErrors>
    <ignoredError sqref="Q19:R19 Q25:R25 Q27:R27 Q31:R31 Q35:R35 Q38:R38 Q42:R42 Q46:R46 Q67:R67 Q78:R78 Q87:R87 Q95:R95 Q97:R97 Q114:R114 Q121:R121 Q106:R106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73AF5F-48CE-4173-B2EF-E615F184AC12}">
  <dimension ref="C3:I79"/>
  <sheetViews>
    <sheetView topLeftCell="A61" workbookViewId="0">
      <selection activeCell="D71" sqref="D71"/>
    </sheetView>
  </sheetViews>
  <sheetFormatPr defaultRowHeight="14.4" x14ac:dyDescent="0.3"/>
  <cols>
    <col min="3" max="3" width="11.21875" customWidth="1"/>
    <col min="5" max="5" width="47.33203125" customWidth="1"/>
    <col min="8" max="8" width="11.109375" customWidth="1"/>
    <col min="9" max="9" width="12.44140625" customWidth="1"/>
  </cols>
  <sheetData>
    <row r="3" spans="3:9" ht="18" x14ac:dyDescent="0.35">
      <c r="C3" s="168" t="s">
        <v>7</v>
      </c>
      <c r="D3" s="168"/>
      <c r="E3" s="168"/>
      <c r="F3" s="168"/>
      <c r="G3" s="168"/>
      <c r="H3" s="168"/>
      <c r="I3" s="168"/>
    </row>
    <row r="4" spans="3:9" x14ac:dyDescent="0.3">
      <c r="C4" s="20" t="s">
        <v>63</v>
      </c>
      <c r="D4" s="22">
        <v>44621</v>
      </c>
      <c r="E4" s="1"/>
      <c r="F4" s="1"/>
      <c r="G4" s="1"/>
      <c r="H4" s="2" t="s">
        <v>0</v>
      </c>
      <c r="I4" s="2" t="s">
        <v>0</v>
      </c>
    </row>
    <row r="5" spans="3:9" x14ac:dyDescent="0.3">
      <c r="C5" s="2" t="s">
        <v>8</v>
      </c>
      <c r="D5" s="2" t="s">
        <v>9</v>
      </c>
      <c r="E5" s="108" t="s">
        <v>1</v>
      </c>
      <c r="F5" s="2" t="s">
        <v>10</v>
      </c>
      <c r="G5" s="2" t="s">
        <v>2</v>
      </c>
      <c r="H5" s="2" t="s">
        <v>3</v>
      </c>
      <c r="I5" s="2" t="s">
        <v>4</v>
      </c>
    </row>
    <row r="6" spans="3:9" ht="24.6" x14ac:dyDescent="0.3">
      <c r="C6" s="7" t="s">
        <v>5</v>
      </c>
      <c r="D6" s="3">
        <v>1</v>
      </c>
      <c r="E6" s="6" t="s">
        <v>6</v>
      </c>
      <c r="F6" s="48" t="s">
        <v>28</v>
      </c>
      <c r="G6" s="5"/>
      <c r="H6" s="15">
        <v>4.7300000000000004</v>
      </c>
      <c r="I6" s="17">
        <v>5.16</v>
      </c>
    </row>
    <row r="7" spans="3:9" ht="21.6" x14ac:dyDescent="0.3">
      <c r="C7" s="38" t="s">
        <v>11</v>
      </c>
      <c r="D7" s="38">
        <v>4433</v>
      </c>
      <c r="E7" s="12" t="s">
        <v>13</v>
      </c>
      <c r="F7" s="9" t="s">
        <v>14</v>
      </c>
      <c r="G7" s="9">
        <v>0.04</v>
      </c>
      <c r="H7" s="9">
        <v>15.54</v>
      </c>
      <c r="I7" s="9">
        <v>15.54</v>
      </c>
    </row>
    <row r="8" spans="3:9" x14ac:dyDescent="0.3">
      <c r="C8" s="9" t="s">
        <v>11</v>
      </c>
      <c r="D8" s="9">
        <v>5061</v>
      </c>
      <c r="E8" s="8" t="s">
        <v>15</v>
      </c>
      <c r="F8" s="9" t="s">
        <v>12</v>
      </c>
      <c r="G8" s="9">
        <v>0.01</v>
      </c>
      <c r="H8" s="11">
        <v>20.45</v>
      </c>
      <c r="I8" s="11">
        <v>20.45</v>
      </c>
    </row>
    <row r="9" spans="3:9" ht="21.6" x14ac:dyDescent="0.3">
      <c r="C9" s="107" t="s">
        <v>11</v>
      </c>
      <c r="D9" s="107">
        <v>10567</v>
      </c>
      <c r="E9" s="13" t="s">
        <v>16</v>
      </c>
      <c r="F9" s="107" t="s">
        <v>14</v>
      </c>
      <c r="G9" s="107">
        <v>0.03</v>
      </c>
      <c r="H9" s="9">
        <v>7.06</v>
      </c>
      <c r="I9" s="107">
        <v>7.06</v>
      </c>
    </row>
    <row r="10" spans="3:9" x14ac:dyDescent="0.3">
      <c r="C10" s="107" t="s">
        <v>21</v>
      </c>
      <c r="D10" s="107">
        <v>88316</v>
      </c>
      <c r="E10" s="13" t="s">
        <v>17</v>
      </c>
      <c r="F10" s="107" t="s">
        <v>18</v>
      </c>
      <c r="G10" s="107">
        <v>0.1</v>
      </c>
      <c r="H10" s="9">
        <v>16.920000000000002</v>
      </c>
      <c r="I10" s="107">
        <v>18.84</v>
      </c>
    </row>
    <row r="11" spans="3:9" x14ac:dyDescent="0.3">
      <c r="C11" s="107" t="s">
        <v>21</v>
      </c>
      <c r="D11" s="107">
        <v>88262</v>
      </c>
      <c r="E11" s="13" t="s">
        <v>19</v>
      </c>
      <c r="F11" s="107" t="s">
        <v>18</v>
      </c>
      <c r="G11" s="107">
        <v>0.1</v>
      </c>
      <c r="H11" s="11">
        <v>20.100000000000001</v>
      </c>
      <c r="I11" s="16">
        <v>22.53</v>
      </c>
    </row>
    <row r="13" spans="3:9" ht="24.6" x14ac:dyDescent="0.3">
      <c r="C13" s="20" t="s">
        <v>5</v>
      </c>
      <c r="D13" s="3">
        <v>2</v>
      </c>
      <c r="E13" s="6" t="s">
        <v>20</v>
      </c>
      <c r="F13" s="48" t="s">
        <v>28</v>
      </c>
      <c r="G13" s="5"/>
      <c r="H13" s="23">
        <v>134.51</v>
      </c>
      <c r="I13" s="18">
        <v>134.75</v>
      </c>
    </row>
    <row r="14" spans="3:9" x14ac:dyDescent="0.3">
      <c r="C14" s="107" t="s">
        <v>21</v>
      </c>
      <c r="D14" s="107">
        <v>88323</v>
      </c>
      <c r="E14" s="13" t="s">
        <v>22</v>
      </c>
      <c r="F14" s="107" t="s">
        <v>18</v>
      </c>
      <c r="G14" s="107">
        <v>0.13</v>
      </c>
      <c r="H14" s="107">
        <v>19.920000000000002</v>
      </c>
      <c r="I14" s="107">
        <v>22.32</v>
      </c>
    </row>
    <row r="15" spans="3:9" ht="21.6" x14ac:dyDescent="0.3">
      <c r="C15" s="39" t="s">
        <v>11</v>
      </c>
      <c r="D15" s="39">
        <v>1607</v>
      </c>
      <c r="E15" s="13" t="s">
        <v>23</v>
      </c>
      <c r="F15" s="107" t="s">
        <v>24</v>
      </c>
      <c r="G15" s="107">
        <v>3</v>
      </c>
      <c r="H15" s="107">
        <v>0.18</v>
      </c>
      <c r="I15" s="107">
        <v>0.18</v>
      </c>
    </row>
    <row r="16" spans="3:9" ht="21.6" x14ac:dyDescent="0.3">
      <c r="C16" s="39" t="s">
        <v>11</v>
      </c>
      <c r="D16" s="39">
        <v>4299</v>
      </c>
      <c r="E16" s="13" t="s">
        <v>25</v>
      </c>
      <c r="F16" s="107" t="s">
        <v>26</v>
      </c>
      <c r="G16" s="107">
        <v>3</v>
      </c>
      <c r="H16" s="16">
        <v>0.99</v>
      </c>
      <c r="I16" s="16">
        <v>0.99</v>
      </c>
    </row>
    <row r="17" spans="3:9" ht="21.6" x14ac:dyDescent="0.3">
      <c r="C17" s="107" t="s">
        <v>11</v>
      </c>
      <c r="D17" s="107">
        <v>7194</v>
      </c>
      <c r="E17" s="13" t="s">
        <v>27</v>
      </c>
      <c r="F17" s="107" t="s">
        <v>28</v>
      </c>
      <c r="G17" s="107">
        <v>1</v>
      </c>
      <c r="H17" s="107">
        <v>27.66</v>
      </c>
      <c r="I17" s="107">
        <v>27.66</v>
      </c>
    </row>
    <row r="18" spans="3:9" ht="21.6" x14ac:dyDescent="0.3">
      <c r="C18" s="39" t="s">
        <v>11</v>
      </c>
      <c r="D18" s="39">
        <v>4425</v>
      </c>
      <c r="E18" s="13" t="s">
        <v>29</v>
      </c>
      <c r="F18" s="9" t="s">
        <v>14</v>
      </c>
      <c r="G18" s="107">
        <v>3</v>
      </c>
      <c r="H18" s="107">
        <v>16.809999999999999</v>
      </c>
      <c r="I18" s="107">
        <v>16.809999999999999</v>
      </c>
    </row>
    <row r="19" spans="3:9" x14ac:dyDescent="0.3">
      <c r="C19" s="107" t="s">
        <v>11</v>
      </c>
      <c r="D19" s="107">
        <v>1116</v>
      </c>
      <c r="E19" s="13" t="s">
        <v>64</v>
      </c>
      <c r="F19" s="9" t="s">
        <v>14</v>
      </c>
      <c r="G19" s="107">
        <v>2</v>
      </c>
      <c r="H19" s="107">
        <v>25.46</v>
      </c>
      <c r="I19" s="107">
        <v>25.46</v>
      </c>
    </row>
    <row r="21" spans="3:9" ht="24.6" x14ac:dyDescent="0.3">
      <c r="C21" s="20" t="s">
        <v>5</v>
      </c>
      <c r="D21" s="3">
        <v>3</v>
      </c>
      <c r="E21" s="6" t="s">
        <v>265</v>
      </c>
      <c r="F21" s="48" t="s">
        <v>26</v>
      </c>
      <c r="G21" s="5"/>
      <c r="H21" s="17">
        <v>269.05</v>
      </c>
      <c r="I21" s="17">
        <v>269.69</v>
      </c>
    </row>
    <row r="22" spans="3:9" x14ac:dyDescent="0.3">
      <c r="C22" s="107" t="s">
        <v>21</v>
      </c>
      <c r="D22" s="107">
        <v>88309</v>
      </c>
      <c r="E22" s="19" t="s">
        <v>30</v>
      </c>
      <c r="F22" s="107" t="s">
        <v>18</v>
      </c>
      <c r="G22" s="107">
        <v>0.1</v>
      </c>
      <c r="H22" s="9">
        <v>20.34</v>
      </c>
      <c r="I22" s="107">
        <v>22.79</v>
      </c>
    </row>
    <row r="23" spans="3:9" x14ac:dyDescent="0.3">
      <c r="C23" s="107" t="s">
        <v>21</v>
      </c>
      <c r="D23" s="107">
        <v>88316</v>
      </c>
      <c r="E23" s="13" t="s">
        <v>17</v>
      </c>
      <c r="F23" s="107" t="s">
        <v>18</v>
      </c>
      <c r="G23" s="107">
        <v>0.1</v>
      </c>
      <c r="H23" s="107">
        <v>16.920000000000002</v>
      </c>
      <c r="I23" s="107">
        <v>18.84</v>
      </c>
    </row>
    <row r="24" spans="3:9" ht="21.6" x14ac:dyDescent="0.3">
      <c r="C24" s="107" t="s">
        <v>11</v>
      </c>
      <c r="D24" s="107">
        <v>11190</v>
      </c>
      <c r="E24" s="13" t="s">
        <v>31</v>
      </c>
      <c r="F24" s="107" t="s">
        <v>26</v>
      </c>
      <c r="G24" s="107">
        <v>1</v>
      </c>
      <c r="H24" s="16">
        <v>229</v>
      </c>
      <c r="I24" s="16">
        <v>229</v>
      </c>
    </row>
    <row r="25" spans="3:9" x14ac:dyDescent="0.3">
      <c r="C25" s="107" t="s">
        <v>11</v>
      </c>
      <c r="D25" s="107">
        <v>10493</v>
      </c>
      <c r="E25" s="13" t="s">
        <v>266</v>
      </c>
      <c r="F25" s="107" t="s">
        <v>85</v>
      </c>
      <c r="G25" s="107">
        <v>0.25</v>
      </c>
      <c r="H25" s="16">
        <v>140</v>
      </c>
      <c r="I25" s="16">
        <v>140</v>
      </c>
    </row>
    <row r="26" spans="3:9" x14ac:dyDescent="0.3">
      <c r="C26" s="107" t="s">
        <v>11</v>
      </c>
      <c r="D26" s="107">
        <v>10489</v>
      </c>
      <c r="E26" s="13" t="s">
        <v>267</v>
      </c>
      <c r="F26" s="107" t="s">
        <v>18</v>
      </c>
      <c r="G26" s="107">
        <v>0.1</v>
      </c>
      <c r="H26" s="16">
        <v>13.32</v>
      </c>
      <c r="I26" s="16">
        <v>15.44</v>
      </c>
    </row>
    <row r="28" spans="3:9" ht="28.2" customHeight="1" x14ac:dyDescent="0.3">
      <c r="C28" s="20" t="s">
        <v>5</v>
      </c>
      <c r="D28" s="3">
        <v>4</v>
      </c>
      <c r="E28" s="6" t="s">
        <v>268</v>
      </c>
      <c r="F28" s="48" t="s">
        <v>26</v>
      </c>
      <c r="G28" s="5"/>
      <c r="H28" s="17">
        <v>574.92999999999995</v>
      </c>
      <c r="I28" s="17">
        <v>583.79</v>
      </c>
    </row>
    <row r="29" spans="3:9" x14ac:dyDescent="0.3">
      <c r="C29" s="107" t="s">
        <v>21</v>
      </c>
      <c r="D29" s="107">
        <v>88309</v>
      </c>
      <c r="E29" s="19" t="s">
        <v>30</v>
      </c>
      <c r="F29" s="107" t="s">
        <v>18</v>
      </c>
      <c r="G29" s="107">
        <v>0.1</v>
      </c>
      <c r="H29" s="16">
        <v>20.34</v>
      </c>
      <c r="I29" s="107">
        <v>22.79</v>
      </c>
    </row>
    <row r="30" spans="3:9" x14ac:dyDescent="0.3">
      <c r="C30" s="107" t="s">
        <v>21</v>
      </c>
      <c r="D30" s="107">
        <v>88316</v>
      </c>
      <c r="E30" s="13" t="s">
        <v>17</v>
      </c>
      <c r="F30" s="107" t="s">
        <v>18</v>
      </c>
      <c r="G30" s="107">
        <v>0.1</v>
      </c>
      <c r="H30" s="107">
        <v>16.920000000000002</v>
      </c>
      <c r="I30" s="107">
        <v>18.84</v>
      </c>
    </row>
    <row r="31" spans="3:9" ht="21.6" x14ac:dyDescent="0.3">
      <c r="C31" s="39" t="s">
        <v>11</v>
      </c>
      <c r="D31" s="39">
        <v>39022</v>
      </c>
      <c r="E31" s="13" t="s">
        <v>270</v>
      </c>
      <c r="F31" s="107" t="s">
        <v>26</v>
      </c>
      <c r="G31" s="107">
        <v>0.78</v>
      </c>
      <c r="H31" s="16">
        <v>499.9</v>
      </c>
      <c r="I31" s="16">
        <v>499.9</v>
      </c>
    </row>
    <row r="32" spans="3:9" ht="21.6" x14ac:dyDescent="0.3">
      <c r="C32" s="39" t="s">
        <v>21</v>
      </c>
      <c r="D32" s="39">
        <v>100709</v>
      </c>
      <c r="E32" s="10" t="s">
        <v>269</v>
      </c>
      <c r="F32" s="107" t="s">
        <v>26</v>
      </c>
      <c r="G32" s="107">
        <v>2</v>
      </c>
      <c r="H32" s="107">
        <v>41.68</v>
      </c>
      <c r="I32" s="107">
        <v>44.65</v>
      </c>
    </row>
    <row r="33" spans="3:9" ht="31.8" x14ac:dyDescent="0.3">
      <c r="C33" s="39" t="s">
        <v>21</v>
      </c>
      <c r="D33" s="39">
        <v>91305</v>
      </c>
      <c r="E33" s="13" t="s">
        <v>271</v>
      </c>
      <c r="F33" s="107" t="s">
        <v>26</v>
      </c>
      <c r="G33" s="107">
        <v>1</v>
      </c>
      <c r="H33" s="107">
        <v>97.93</v>
      </c>
      <c r="I33" s="107">
        <v>100.42</v>
      </c>
    </row>
    <row r="35" spans="3:9" x14ac:dyDescent="0.3">
      <c r="C35" s="20" t="s">
        <v>5</v>
      </c>
      <c r="D35" s="3">
        <v>5</v>
      </c>
      <c r="E35" s="6" t="s">
        <v>32</v>
      </c>
      <c r="F35" s="48" t="s">
        <v>34</v>
      </c>
      <c r="G35" s="5"/>
      <c r="H35" s="17">
        <f>(G36*H36)+(G37*H37)</f>
        <v>36.638000000000005</v>
      </c>
      <c r="I35" s="17">
        <f>(G36*I36)+(G37*I37)</f>
        <v>36.926000000000002</v>
      </c>
    </row>
    <row r="36" spans="3:9" x14ac:dyDescent="0.3">
      <c r="C36" s="107" t="s">
        <v>21</v>
      </c>
      <c r="D36" s="107">
        <v>88316</v>
      </c>
      <c r="E36" s="13" t="s">
        <v>17</v>
      </c>
      <c r="F36" s="107" t="s">
        <v>18</v>
      </c>
      <c r="G36" s="107">
        <v>0.15</v>
      </c>
      <c r="H36" s="9">
        <v>16.920000000000002</v>
      </c>
      <c r="I36" s="107">
        <v>18.84</v>
      </c>
    </row>
    <row r="37" spans="3:9" ht="21.6" x14ac:dyDescent="0.3">
      <c r="C37" s="107" t="s">
        <v>11</v>
      </c>
      <c r="D37" s="107">
        <v>4718</v>
      </c>
      <c r="E37" s="13" t="s">
        <v>33</v>
      </c>
      <c r="F37" s="107" t="s">
        <v>34</v>
      </c>
      <c r="G37" s="107">
        <v>0.55000000000000004</v>
      </c>
      <c r="H37" s="107">
        <v>62</v>
      </c>
      <c r="I37" s="107">
        <v>62</v>
      </c>
    </row>
    <row r="39" spans="3:9" x14ac:dyDescent="0.3">
      <c r="C39" s="20" t="s">
        <v>5</v>
      </c>
      <c r="D39" s="3">
        <v>6</v>
      </c>
      <c r="E39" s="6" t="s">
        <v>35</v>
      </c>
      <c r="F39" s="48" t="s">
        <v>26</v>
      </c>
      <c r="G39" s="5"/>
      <c r="H39" s="17">
        <f>(G40*H40)+(G41*H41)</f>
        <v>41.342499999999994</v>
      </c>
      <c r="I39" s="17">
        <f>(I40*G40)+(G41*I41)</f>
        <v>41.967499999999994</v>
      </c>
    </row>
    <row r="40" spans="3:9" ht="21.6" x14ac:dyDescent="0.3">
      <c r="C40" s="38" t="s">
        <v>11</v>
      </c>
      <c r="D40" s="38">
        <v>39794</v>
      </c>
      <c r="E40" s="13" t="s">
        <v>36</v>
      </c>
      <c r="F40" s="9" t="s">
        <v>26</v>
      </c>
      <c r="G40" s="9">
        <v>1</v>
      </c>
      <c r="H40" s="9">
        <v>36.159999999999997</v>
      </c>
      <c r="I40" s="9">
        <v>36.159999999999997</v>
      </c>
    </row>
    <row r="41" spans="3:9" x14ac:dyDescent="0.3">
      <c r="C41" s="107" t="s">
        <v>21</v>
      </c>
      <c r="D41" s="107">
        <v>88264</v>
      </c>
      <c r="E41" s="19" t="s">
        <v>37</v>
      </c>
      <c r="F41" s="107" t="s">
        <v>18</v>
      </c>
      <c r="G41" s="107">
        <v>0.25</v>
      </c>
      <c r="H41" s="107">
        <v>20.73</v>
      </c>
      <c r="I41" s="107">
        <v>23.23</v>
      </c>
    </row>
    <row r="43" spans="3:9" ht="24.6" x14ac:dyDescent="0.3">
      <c r="C43" s="20" t="s">
        <v>5</v>
      </c>
      <c r="D43" s="3">
        <v>7</v>
      </c>
      <c r="E43" s="6" t="s">
        <v>38</v>
      </c>
      <c r="F43" s="48" t="s">
        <v>26</v>
      </c>
      <c r="G43" s="5"/>
      <c r="H43" s="15">
        <f>(G44*H44)+(G45*H45)+(G46*H46)+(G47*H47)</f>
        <v>147.63</v>
      </c>
      <c r="I43" s="15">
        <f>(G44*I44)+(G45*I45)+(G46*I46)+(G47*I47)</f>
        <v>148.73000000000002</v>
      </c>
    </row>
    <row r="44" spans="3:9" x14ac:dyDescent="0.3">
      <c r="C44" s="107" t="s">
        <v>39</v>
      </c>
      <c r="D44" s="21">
        <v>1</v>
      </c>
      <c r="E44" s="19" t="s">
        <v>62</v>
      </c>
      <c r="F44" s="107" t="s">
        <v>26</v>
      </c>
      <c r="G44" s="107">
        <v>1</v>
      </c>
      <c r="H44" s="16">
        <v>82.33</v>
      </c>
      <c r="I44" s="16">
        <v>82.33</v>
      </c>
    </row>
    <row r="45" spans="3:9" ht="21.6" x14ac:dyDescent="0.3">
      <c r="C45" s="39" t="s">
        <v>21</v>
      </c>
      <c r="D45" s="38">
        <v>86879</v>
      </c>
      <c r="E45" s="13" t="s">
        <v>40</v>
      </c>
      <c r="F45" s="107" t="s">
        <v>26</v>
      </c>
      <c r="G45" s="9">
        <v>1</v>
      </c>
      <c r="H45" s="9">
        <v>7.45</v>
      </c>
      <c r="I45" s="9">
        <v>7.83</v>
      </c>
    </row>
    <row r="46" spans="3:9" ht="21.6" x14ac:dyDescent="0.3">
      <c r="C46" s="107" t="s">
        <v>21</v>
      </c>
      <c r="D46" s="9">
        <v>86883</v>
      </c>
      <c r="E46" s="13" t="s">
        <v>41</v>
      </c>
      <c r="F46" s="107" t="s">
        <v>26</v>
      </c>
      <c r="G46" s="9">
        <v>1</v>
      </c>
      <c r="H46" s="9">
        <v>13.97</v>
      </c>
      <c r="I46" s="11">
        <v>14.23</v>
      </c>
    </row>
    <row r="47" spans="3:9" ht="21.6" x14ac:dyDescent="0.3">
      <c r="C47" s="39" t="s">
        <v>21</v>
      </c>
      <c r="D47" s="38">
        <v>86916</v>
      </c>
      <c r="E47" s="13" t="s">
        <v>272</v>
      </c>
      <c r="F47" s="107" t="s">
        <v>26</v>
      </c>
      <c r="G47" s="9">
        <v>1</v>
      </c>
      <c r="H47" s="9">
        <v>43.88</v>
      </c>
      <c r="I47" s="9">
        <v>44.34</v>
      </c>
    </row>
    <row r="49" spans="3:9" x14ac:dyDescent="0.3">
      <c r="C49" s="20" t="s">
        <v>5</v>
      </c>
      <c r="D49" s="3">
        <v>8</v>
      </c>
      <c r="E49" s="6" t="s">
        <v>42</v>
      </c>
      <c r="F49" s="48" t="s">
        <v>26</v>
      </c>
      <c r="G49" s="5"/>
      <c r="H49" s="17">
        <f>(G50*H50)+(G51*H51)+(G52*H52)+(G53*H53)+(G54*H54)+(G55*H55)+(G56*H56)+(G57*H57)+(G58*H58)</f>
        <v>170.99900000000002</v>
      </c>
      <c r="I49" s="17">
        <f>(G50*I50)+(G51*I51)+(G52*I52)+(G53*I53)+(G54*I54)+(G55*I55)+(G56*I56)+(G57*I57)+(G58*I58)</f>
        <v>177.31790000000001</v>
      </c>
    </row>
    <row r="50" spans="3:9" x14ac:dyDescent="0.3">
      <c r="C50" s="107" t="s">
        <v>11</v>
      </c>
      <c r="D50" s="107">
        <v>1379</v>
      </c>
      <c r="E50" s="13" t="s">
        <v>43</v>
      </c>
      <c r="F50" s="107" t="s">
        <v>12</v>
      </c>
      <c r="G50" s="107">
        <v>0.8</v>
      </c>
      <c r="H50" s="16">
        <v>0.7</v>
      </c>
      <c r="I50" s="16">
        <v>0.7</v>
      </c>
    </row>
    <row r="51" spans="3:9" ht="21.6" x14ac:dyDescent="0.3">
      <c r="C51" s="39" t="s">
        <v>11</v>
      </c>
      <c r="D51" s="39">
        <v>7267</v>
      </c>
      <c r="E51" s="13" t="s">
        <v>44</v>
      </c>
      <c r="F51" s="107" t="s">
        <v>26</v>
      </c>
      <c r="G51" s="107">
        <v>70</v>
      </c>
      <c r="H51" s="107">
        <v>0.76</v>
      </c>
      <c r="I51" s="107">
        <v>0.76</v>
      </c>
    </row>
    <row r="52" spans="3:9" ht="42" x14ac:dyDescent="0.3">
      <c r="C52" s="39" t="s">
        <v>21</v>
      </c>
      <c r="D52" s="39">
        <v>87335</v>
      </c>
      <c r="E52" s="13" t="s">
        <v>45</v>
      </c>
      <c r="F52" s="107" t="s">
        <v>34</v>
      </c>
      <c r="G52" s="107">
        <v>0.02</v>
      </c>
      <c r="H52" s="107">
        <v>452.39</v>
      </c>
      <c r="I52" s="107">
        <v>468.96</v>
      </c>
    </row>
    <row r="53" spans="3:9" x14ac:dyDescent="0.3">
      <c r="C53" s="107" t="s">
        <v>21</v>
      </c>
      <c r="D53" s="107">
        <v>88309</v>
      </c>
      <c r="E53" s="19" t="s">
        <v>46</v>
      </c>
      <c r="F53" s="107" t="s">
        <v>18</v>
      </c>
      <c r="G53" s="107">
        <v>0.5</v>
      </c>
      <c r="H53" s="107">
        <v>20.34</v>
      </c>
      <c r="I53" s="107">
        <v>22.79</v>
      </c>
    </row>
    <row r="54" spans="3:9" x14ac:dyDescent="0.3">
      <c r="C54" s="107" t="s">
        <v>21</v>
      </c>
      <c r="D54" s="107">
        <v>88316</v>
      </c>
      <c r="E54" s="19" t="s">
        <v>47</v>
      </c>
      <c r="F54" s="107" t="s">
        <v>18</v>
      </c>
      <c r="G54" s="107">
        <v>0.5</v>
      </c>
      <c r="H54" s="107">
        <v>16.920000000000002</v>
      </c>
      <c r="I54" s="107">
        <v>18.84</v>
      </c>
    </row>
    <row r="55" spans="3:9" ht="21.6" x14ac:dyDescent="0.3">
      <c r="C55" s="39" t="s">
        <v>21</v>
      </c>
      <c r="D55" s="39">
        <v>88630</v>
      </c>
      <c r="E55" s="13" t="s">
        <v>48</v>
      </c>
      <c r="F55" s="107" t="s">
        <v>34</v>
      </c>
      <c r="G55" s="107">
        <v>0.02</v>
      </c>
      <c r="H55" s="107">
        <v>415.01</v>
      </c>
      <c r="I55" s="107">
        <v>423.51</v>
      </c>
    </row>
    <row r="56" spans="3:9" ht="21.6" x14ac:dyDescent="0.3">
      <c r="C56" s="107" t="s">
        <v>21</v>
      </c>
      <c r="D56" s="107">
        <v>93358</v>
      </c>
      <c r="E56" s="13" t="s">
        <v>49</v>
      </c>
      <c r="F56" s="107" t="s">
        <v>34</v>
      </c>
      <c r="G56" s="107">
        <v>0.3</v>
      </c>
      <c r="H56" s="107">
        <v>66.930000000000007</v>
      </c>
      <c r="I56" s="107">
        <v>74.53</v>
      </c>
    </row>
    <row r="57" spans="3:9" ht="21.6" x14ac:dyDescent="0.3">
      <c r="C57" s="39" t="s">
        <v>21</v>
      </c>
      <c r="D57" s="39">
        <v>94969</v>
      </c>
      <c r="E57" s="13" t="s">
        <v>50</v>
      </c>
      <c r="F57" s="107" t="s">
        <v>34</v>
      </c>
      <c r="G57" s="107">
        <v>0.08</v>
      </c>
      <c r="H57" s="107">
        <v>355.95</v>
      </c>
      <c r="I57" s="107">
        <v>363.08</v>
      </c>
    </row>
    <row r="58" spans="3:9" ht="31.8" x14ac:dyDescent="0.3">
      <c r="C58" s="39" t="s">
        <v>21</v>
      </c>
      <c r="D58" s="39">
        <v>92917</v>
      </c>
      <c r="E58" s="13" t="s">
        <v>239</v>
      </c>
      <c r="F58" s="107" t="s">
        <v>103</v>
      </c>
      <c r="G58" s="107">
        <v>2.37</v>
      </c>
      <c r="H58" s="16">
        <v>13.8</v>
      </c>
      <c r="I58" s="107">
        <v>14.13</v>
      </c>
    </row>
    <row r="60" spans="3:9" x14ac:dyDescent="0.3">
      <c r="C60" s="14" t="s">
        <v>5</v>
      </c>
      <c r="D60" s="3">
        <v>9</v>
      </c>
      <c r="E60" s="6" t="s">
        <v>51</v>
      </c>
      <c r="F60" s="4"/>
      <c r="G60" s="5"/>
      <c r="H60" s="17">
        <f>(G61*H61)+(G62*H62)+(G63*H63)+(G64*H64)+(G65*H65)+(G66*H66)+(G67*H67)+(G68*H68)+(G69*H69)+(G70*H70)</f>
        <v>378.5949500000001</v>
      </c>
      <c r="I60" s="17">
        <f>(G61*I61)+(G62*I62)+(G63*I63)+(G64*I64)+(G65*I65)+(G66*I66)+(G67*I67)+(G68*I68)+(G69*I69)+(G70*I70)</f>
        <v>383.07495000000006</v>
      </c>
    </row>
    <row r="61" spans="3:9" x14ac:dyDescent="0.3">
      <c r="C61" s="107" t="s">
        <v>11</v>
      </c>
      <c r="D61" s="107">
        <v>43668</v>
      </c>
      <c r="E61" s="13" t="s">
        <v>52</v>
      </c>
      <c r="F61" s="107" t="s">
        <v>12</v>
      </c>
      <c r="G61" s="107">
        <v>17.100000000000001</v>
      </c>
      <c r="H61" s="107">
        <v>14.08</v>
      </c>
      <c r="I61" s="107">
        <v>14.08</v>
      </c>
    </row>
    <row r="62" spans="3:9" ht="21.6" x14ac:dyDescent="0.3">
      <c r="C62" s="107" t="s">
        <v>11</v>
      </c>
      <c r="D62" s="107">
        <v>4491</v>
      </c>
      <c r="E62" s="13" t="s">
        <v>53</v>
      </c>
      <c r="F62" s="107" t="s">
        <v>14</v>
      </c>
      <c r="G62" s="107">
        <v>4.95</v>
      </c>
      <c r="H62" s="107">
        <v>6.25</v>
      </c>
      <c r="I62" s="107">
        <v>6.25</v>
      </c>
    </row>
    <row r="63" spans="3:9" x14ac:dyDescent="0.3">
      <c r="C63" s="107" t="s">
        <v>11</v>
      </c>
      <c r="D63" s="107">
        <v>20247</v>
      </c>
      <c r="E63" s="13" t="s">
        <v>54</v>
      </c>
      <c r="F63" s="107" t="s">
        <v>12</v>
      </c>
      <c r="G63" s="107">
        <v>0.1</v>
      </c>
      <c r="H63" s="107">
        <v>23.03</v>
      </c>
      <c r="I63" s="107">
        <v>23.03</v>
      </c>
    </row>
    <row r="64" spans="3:9" x14ac:dyDescent="0.3">
      <c r="C64" s="107" t="s">
        <v>11</v>
      </c>
      <c r="D64" s="107">
        <v>5062</v>
      </c>
      <c r="E64" s="13" t="s">
        <v>55</v>
      </c>
      <c r="F64" s="107" t="s">
        <v>12</v>
      </c>
      <c r="G64" s="107">
        <v>0.1</v>
      </c>
      <c r="H64" s="107">
        <v>21.08</v>
      </c>
      <c r="I64" s="107">
        <v>21.08</v>
      </c>
    </row>
    <row r="65" spans="3:9" ht="21.6" x14ac:dyDescent="0.3">
      <c r="C65" s="107" t="s">
        <v>11</v>
      </c>
      <c r="D65" s="107">
        <v>4509</v>
      </c>
      <c r="E65" s="13" t="s">
        <v>56</v>
      </c>
      <c r="F65" s="107" t="s">
        <v>14</v>
      </c>
      <c r="G65" s="107">
        <v>4.9749999999999996</v>
      </c>
      <c r="H65" s="107">
        <v>3.17</v>
      </c>
      <c r="I65" s="107">
        <v>3.17</v>
      </c>
    </row>
    <row r="66" spans="3:9" x14ac:dyDescent="0.3">
      <c r="C66" s="107" t="s">
        <v>11</v>
      </c>
      <c r="D66" s="107">
        <v>5318</v>
      </c>
      <c r="E66" s="13" t="s">
        <v>57</v>
      </c>
      <c r="F66" s="107" t="s">
        <v>58</v>
      </c>
      <c r="G66" s="107">
        <v>0.09</v>
      </c>
      <c r="H66" s="107">
        <v>22.98</v>
      </c>
      <c r="I66" s="107">
        <v>22.98</v>
      </c>
    </row>
    <row r="67" spans="3:9" x14ac:dyDescent="0.3">
      <c r="C67" s="107" t="s">
        <v>11</v>
      </c>
      <c r="D67" s="107">
        <v>43776</v>
      </c>
      <c r="E67" s="13" t="s">
        <v>59</v>
      </c>
      <c r="F67" s="107" t="s">
        <v>58</v>
      </c>
      <c r="G67" s="107">
        <v>0.85</v>
      </c>
      <c r="H67" s="107">
        <v>23.25</v>
      </c>
      <c r="I67" s="107">
        <v>23.25</v>
      </c>
    </row>
    <row r="68" spans="3:9" x14ac:dyDescent="0.3">
      <c r="C68" s="107" t="s">
        <v>11</v>
      </c>
      <c r="D68" s="107">
        <v>7307</v>
      </c>
      <c r="E68" s="13" t="s">
        <v>60</v>
      </c>
      <c r="F68" s="107" t="s">
        <v>58</v>
      </c>
      <c r="G68" s="107">
        <v>0.85</v>
      </c>
      <c r="H68" s="107">
        <v>36.020000000000003</v>
      </c>
      <c r="I68" s="107">
        <v>36.020000000000003</v>
      </c>
    </row>
    <row r="69" spans="3:9" x14ac:dyDescent="0.3">
      <c r="C69" s="107" t="s">
        <v>21</v>
      </c>
      <c r="D69" s="107">
        <v>88310</v>
      </c>
      <c r="E69" s="13" t="s">
        <v>61</v>
      </c>
      <c r="F69" s="107" t="s">
        <v>18</v>
      </c>
      <c r="G69" s="107">
        <v>1</v>
      </c>
      <c r="H69" s="107">
        <v>21.41</v>
      </c>
      <c r="I69" s="16">
        <v>23.85</v>
      </c>
    </row>
    <row r="70" spans="3:9" x14ac:dyDescent="0.3">
      <c r="C70" s="107" t="s">
        <v>11</v>
      </c>
      <c r="D70" s="107">
        <v>6117</v>
      </c>
      <c r="E70" s="13" t="s">
        <v>263</v>
      </c>
      <c r="F70" s="107" t="s">
        <v>18</v>
      </c>
      <c r="G70" s="107">
        <v>1</v>
      </c>
      <c r="H70" s="107">
        <v>12.85</v>
      </c>
      <c r="I70" s="16">
        <v>14.89</v>
      </c>
    </row>
    <row r="71" spans="3:9" ht="24.6" x14ac:dyDescent="0.3">
      <c r="C71" s="50" t="s">
        <v>294</v>
      </c>
      <c r="D71" s="50" t="s">
        <v>295</v>
      </c>
      <c r="E71" s="6" t="s">
        <v>293</v>
      </c>
      <c r="F71" s="49" t="s">
        <v>34</v>
      </c>
      <c r="G71" s="5"/>
      <c r="H71" s="17">
        <f>G72*H72</f>
        <v>8.4600000000000009</v>
      </c>
      <c r="I71" s="17">
        <f>I72*G72</f>
        <v>9.42</v>
      </c>
    </row>
    <row r="72" spans="3:9" x14ac:dyDescent="0.3">
      <c r="C72" s="107" t="s">
        <v>296</v>
      </c>
      <c r="D72" s="107">
        <v>88316</v>
      </c>
      <c r="E72" s="19" t="s">
        <v>47</v>
      </c>
      <c r="F72" s="107" t="s">
        <v>18</v>
      </c>
      <c r="G72" s="107">
        <v>0.5</v>
      </c>
      <c r="H72" s="107">
        <v>16.920000000000002</v>
      </c>
      <c r="I72" s="107">
        <v>18.84</v>
      </c>
    </row>
    <row r="77" spans="3:9" x14ac:dyDescent="0.3">
      <c r="C77" s="169" t="s">
        <v>313</v>
      </c>
      <c r="D77" s="169"/>
      <c r="F77" s="170" t="s">
        <v>65</v>
      </c>
      <c r="G77" s="170"/>
      <c r="H77" s="121" t="s">
        <v>66</v>
      </c>
      <c r="I77" s="121"/>
    </row>
    <row r="78" spans="3:9" x14ac:dyDescent="0.3">
      <c r="F78" s="8" t="s">
        <v>260</v>
      </c>
      <c r="H78" s="167" t="s">
        <v>261</v>
      </c>
      <c r="I78" s="167"/>
    </row>
    <row r="79" spans="3:9" x14ac:dyDescent="0.3">
      <c r="H79" s="167" t="s">
        <v>67</v>
      </c>
      <c r="I79" s="167"/>
    </row>
  </sheetData>
  <mergeCells count="6">
    <mergeCell ref="H79:I79"/>
    <mergeCell ref="C3:I3"/>
    <mergeCell ref="C77:D77"/>
    <mergeCell ref="F77:G77"/>
    <mergeCell ref="H77:I77"/>
    <mergeCell ref="H78:I78"/>
  </mergeCells>
  <pageMargins left="0.511811024" right="0.511811024" top="0.78740157499999996" bottom="0.78740157499999996" header="0.31496062000000002" footer="0.31496062000000002"/>
  <ignoredErrors>
    <ignoredError sqref="D7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PO</vt:lpstr>
      <vt:lpstr>Composições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rossa</dc:creator>
  <cp:lastModifiedBy>rossa</cp:lastModifiedBy>
  <cp:lastPrinted>2022-06-28T12:54:26Z</cp:lastPrinted>
  <dcterms:created xsi:type="dcterms:W3CDTF">2021-04-30T14:29:43Z</dcterms:created>
  <dcterms:modified xsi:type="dcterms:W3CDTF">2022-06-30T11:16:29Z</dcterms:modified>
</cp:coreProperties>
</file>