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picada rosa\"/>
    </mc:Choice>
  </mc:AlternateContent>
  <xr:revisionPtr revIDLastSave="0" documentId="13_ncr:1_{0254757B-0822-4942-B75D-459CD8AD98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çamento projeto C BDI" sheetId="9" r:id="rId1"/>
    <sheet name="Cronograma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9" l="1"/>
  <c r="J29" i="9" s="1"/>
  <c r="L29" i="9" s="1"/>
  <c r="H30" i="9"/>
  <c r="J30" i="9" s="1"/>
  <c r="L30" i="9" s="1"/>
  <c r="H28" i="9"/>
  <c r="J28" i="9" s="1"/>
  <c r="G29" i="9"/>
  <c r="I29" i="9" s="1"/>
  <c r="K29" i="9" s="1"/>
  <c r="G30" i="9"/>
  <c r="I30" i="9" s="1"/>
  <c r="K30" i="9" s="1"/>
  <c r="G28" i="9"/>
  <c r="I28" i="9" s="1"/>
  <c r="M29" i="9" l="1"/>
  <c r="M30" i="9"/>
  <c r="I31" i="9"/>
  <c r="K28" i="9"/>
  <c r="J31" i="9"/>
  <c r="L28" i="9"/>
  <c r="L31" i="9" s="1"/>
  <c r="K31" i="9" l="1"/>
  <c r="M28" i="9"/>
  <c r="M31" i="9" s="1"/>
  <c r="H46" i="9" l="1"/>
  <c r="J46" i="9" s="1"/>
  <c r="L46" i="9" s="1"/>
  <c r="G46" i="9"/>
  <c r="I46" i="9" s="1"/>
  <c r="K46" i="9" s="1"/>
  <c r="H45" i="9"/>
  <c r="J45" i="9" s="1"/>
  <c r="L45" i="9" s="1"/>
  <c r="G45" i="9"/>
  <c r="I45" i="9" s="1"/>
  <c r="K45" i="9" s="1"/>
  <c r="H44" i="9"/>
  <c r="J44" i="9" s="1"/>
  <c r="L44" i="9" s="1"/>
  <c r="G44" i="9"/>
  <c r="I44" i="9" s="1"/>
  <c r="K44" i="9" s="1"/>
  <c r="H43" i="9"/>
  <c r="J43" i="9" s="1"/>
  <c r="L43" i="9" s="1"/>
  <c r="G43" i="9"/>
  <c r="I43" i="9" s="1"/>
  <c r="K43" i="9" s="1"/>
  <c r="H42" i="9"/>
  <c r="J42" i="9" s="1"/>
  <c r="L42" i="9" s="1"/>
  <c r="G42" i="9"/>
  <c r="I42" i="9" s="1"/>
  <c r="K42" i="9" s="1"/>
  <c r="H41" i="9"/>
  <c r="J41" i="9" s="1"/>
  <c r="L41" i="9" s="1"/>
  <c r="G41" i="9"/>
  <c r="I41" i="9" s="1"/>
  <c r="K41" i="9" s="1"/>
  <c r="H40" i="9"/>
  <c r="J40" i="9" s="1"/>
  <c r="L40" i="9" s="1"/>
  <c r="G40" i="9"/>
  <c r="I40" i="9" s="1"/>
  <c r="K40" i="9" s="1"/>
  <c r="H39" i="9"/>
  <c r="J39" i="9" s="1"/>
  <c r="G39" i="9"/>
  <c r="I39" i="9" s="1"/>
  <c r="K39" i="9" s="1"/>
  <c r="H38" i="9"/>
  <c r="J38" i="9" s="1"/>
  <c r="L38" i="9" s="1"/>
  <c r="G38" i="9"/>
  <c r="I38" i="9" s="1"/>
  <c r="K38" i="9" s="1"/>
  <c r="M43" i="9" l="1"/>
  <c r="L39" i="9"/>
  <c r="M39" i="9" s="1"/>
  <c r="M41" i="9"/>
  <c r="M45" i="9"/>
  <c r="M44" i="9"/>
  <c r="M42" i="9"/>
  <c r="M38" i="9"/>
  <c r="M40" i="9"/>
  <c r="M46" i="9"/>
  <c r="M16" i="10" l="1"/>
  <c r="K16" i="10"/>
  <c r="I16" i="10"/>
  <c r="G16" i="10"/>
  <c r="E16" i="10"/>
  <c r="C16" i="10"/>
  <c r="N14" i="10"/>
  <c r="L14" i="10"/>
  <c r="J14" i="10"/>
  <c r="H14" i="10"/>
  <c r="F14" i="10"/>
  <c r="N13" i="10"/>
  <c r="L13" i="10"/>
  <c r="J13" i="10"/>
  <c r="H13" i="10"/>
  <c r="F13" i="10"/>
  <c r="N12" i="10"/>
  <c r="L12" i="10"/>
  <c r="J12" i="10"/>
  <c r="H12" i="10"/>
  <c r="F12" i="10"/>
  <c r="N11" i="10"/>
  <c r="L11" i="10"/>
  <c r="J11" i="10"/>
  <c r="H11" i="10"/>
  <c r="F11" i="10"/>
  <c r="D11" i="10" l="1"/>
  <c r="D12" i="10"/>
  <c r="D13" i="10"/>
  <c r="D14" i="10"/>
  <c r="F16" i="10"/>
  <c r="F17" i="10" s="1"/>
  <c r="J16" i="10"/>
  <c r="G17" i="10"/>
  <c r="L16" i="10"/>
  <c r="I17" i="10"/>
  <c r="H16" i="10"/>
  <c r="N16" i="10"/>
  <c r="E17" i="10"/>
  <c r="K17" i="10"/>
  <c r="M17" i="10" s="1"/>
  <c r="D16" i="10" l="1"/>
  <c r="H17" i="10"/>
  <c r="J17" i="10"/>
  <c r="L17" i="10" s="1"/>
  <c r="N17" i="10" s="1"/>
  <c r="G47" i="9" l="1"/>
  <c r="I47" i="9" s="1"/>
  <c r="H47" i="9"/>
  <c r="J47" i="9" s="1"/>
  <c r="H25" i="9"/>
  <c r="J25" i="9" s="1"/>
  <c r="L25" i="9" s="1"/>
  <c r="G25" i="9"/>
  <c r="I25" i="9" s="1"/>
  <c r="K25" i="9" s="1"/>
  <c r="H24" i="9"/>
  <c r="J24" i="9" s="1"/>
  <c r="L24" i="9" s="1"/>
  <c r="G24" i="9"/>
  <c r="I24" i="9" s="1"/>
  <c r="K24" i="9" s="1"/>
  <c r="H23" i="9"/>
  <c r="J23" i="9" s="1"/>
  <c r="L23" i="9" s="1"/>
  <c r="G23" i="9"/>
  <c r="I23" i="9" s="1"/>
  <c r="K23" i="9" s="1"/>
  <c r="H22" i="9"/>
  <c r="J22" i="9" s="1"/>
  <c r="L22" i="9" s="1"/>
  <c r="G22" i="9"/>
  <c r="I22" i="9" s="1"/>
  <c r="K22" i="9" s="1"/>
  <c r="H21" i="9"/>
  <c r="J21" i="9" s="1"/>
  <c r="L21" i="9" s="1"/>
  <c r="G21" i="9"/>
  <c r="I21" i="9" s="1"/>
  <c r="K21" i="9" s="1"/>
  <c r="H20" i="9"/>
  <c r="J20" i="9" s="1"/>
  <c r="L20" i="9" s="1"/>
  <c r="G20" i="9"/>
  <c r="I20" i="9" s="1"/>
  <c r="K20" i="9" s="1"/>
  <c r="H19" i="9"/>
  <c r="J19" i="9" s="1"/>
  <c r="L19" i="9" s="1"/>
  <c r="G19" i="9"/>
  <c r="I19" i="9" s="1"/>
  <c r="K19" i="9" s="1"/>
  <c r="H18" i="9"/>
  <c r="J18" i="9" s="1"/>
  <c r="L18" i="9" s="1"/>
  <c r="G18" i="9"/>
  <c r="I18" i="9" s="1"/>
  <c r="K18" i="9" s="1"/>
  <c r="H17" i="9"/>
  <c r="J17" i="9" s="1"/>
  <c r="G17" i="9"/>
  <c r="I17" i="9" s="1"/>
  <c r="K17" i="9" s="1"/>
  <c r="G34" i="9"/>
  <c r="H34" i="9"/>
  <c r="G35" i="9"/>
  <c r="H35" i="9"/>
  <c r="H33" i="9"/>
  <c r="G33" i="9"/>
  <c r="L47" i="9" l="1"/>
  <c r="L48" i="9" s="1"/>
  <c r="J48" i="9"/>
  <c r="K47" i="9"/>
  <c r="K48" i="9" s="1"/>
  <c r="I48" i="9"/>
  <c r="M21" i="9"/>
  <c r="M23" i="9"/>
  <c r="M22" i="9"/>
  <c r="M25" i="9"/>
  <c r="M20" i="9"/>
  <c r="M18" i="9"/>
  <c r="K26" i="9"/>
  <c r="I26" i="9"/>
  <c r="J26" i="9"/>
  <c r="M19" i="9"/>
  <c r="M24" i="9"/>
  <c r="L17" i="9"/>
  <c r="J35" i="9"/>
  <c r="L35" i="9" s="1"/>
  <c r="I35" i="9"/>
  <c r="K35" i="9" s="1"/>
  <c r="J34" i="9"/>
  <c r="L34" i="9" s="1"/>
  <c r="I34" i="9"/>
  <c r="K34" i="9" s="1"/>
  <c r="J33" i="9"/>
  <c r="L33" i="9" s="1"/>
  <c r="I33" i="9"/>
  <c r="K33" i="9" s="1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M47" i="9" l="1"/>
  <c r="M48" i="9" s="1"/>
  <c r="M14" i="9"/>
  <c r="M34" i="9"/>
  <c r="L26" i="9"/>
  <c r="M17" i="9"/>
  <c r="M26" i="9" s="1"/>
  <c r="M35" i="9"/>
  <c r="I36" i="9"/>
  <c r="I49" i="9" s="1"/>
  <c r="L36" i="9"/>
  <c r="L49" i="9" s="1"/>
  <c r="M33" i="9"/>
  <c r="K36" i="9"/>
  <c r="K49" i="9" s="1"/>
  <c r="J15" i="9"/>
  <c r="J36" i="9"/>
  <c r="J49" i="9" s="1"/>
  <c r="M13" i="9"/>
  <c r="M11" i="9"/>
  <c r="I15" i="9"/>
  <c r="M15" i="9" l="1"/>
  <c r="M36" i="9"/>
  <c r="M49" i="9" s="1"/>
</calcChain>
</file>

<file path=xl/sharedStrings.xml><?xml version="1.0" encoding="utf-8"?>
<sst xmlns="http://schemas.openxmlformats.org/spreadsheetml/2006/main" count="174" uniqueCount="110">
  <si>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</si>
  <si>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</si>
  <si>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</si>
  <si>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</si>
  <si>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</si>
  <si>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</si>
  <si>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</si>
  <si>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</si>
  <si>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</si>
  <si>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</si>
  <si>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</si>
  <si>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</si>
  <si>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</si>
  <si>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</si>
  <si>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</si>
  <si>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</si>
  <si>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</si>
  <si>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</si>
  <si>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</si>
  <si>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</si>
  <si>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</si>
  <si>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</si>
  <si>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</si>
  <si>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</si>
  <si>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 xml:space="preserve">    TOTAL GERAL R$</t>
  </si>
  <si>
    <t>Mercado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</si>
  <si>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</si>
  <si>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</si>
  <si>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</si>
  <si>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</si>
  <si>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</si>
  <si>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</si>
  <si>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TOTAL</t>
  </si>
  <si>
    <t>CUSTO TOTAL C/BDI</t>
  </si>
  <si>
    <t>TOTAL C/ BDI</t>
  </si>
  <si>
    <t>BDI:</t>
  </si>
  <si>
    <t>INSTALAÇÃO DE POÇO</t>
  </si>
  <si>
    <t>TUBO EDUTOR 1 1/2"</t>
  </si>
  <si>
    <t>TAMPÃO PARA POÇO</t>
  </si>
  <si>
    <t>TUBO SAÍDA COMPLETO BOMBA</t>
  </si>
  <si>
    <t>TUBO SAÍDA COMPLETO PARA CABO</t>
  </si>
  <si>
    <t>SERVIÇO INSTALAÇÃO</t>
  </si>
  <si>
    <t>ASSENTAMENTO DE TUBO DE PEAD PARA REDE DE ÁGUA</t>
  </si>
  <si>
    <t>RESERVAÇÃO</t>
  </si>
  <si>
    <t>TUBO PVC, SOLDAVEL, DN 40 MM, AGUA FRIA</t>
  </si>
  <si>
    <t xml:space="preserve">LUVA DE FERRO GALVANIZADO, COM ROSCA BSP, DE 1 1/2"       </t>
  </si>
  <si>
    <t xml:space="preserve">CURVA DE PVC 90 GRAUS, SOLDAVEL, 40 MM, PARA AGUA FRIA PREDIAL </t>
  </si>
  <si>
    <t xml:space="preserve">ADAPTADOR PVC SOLDAVEL 40 MM X 1  1/4", PARA CAIXA D' AGUA  </t>
  </si>
  <si>
    <t xml:space="preserve">JOELHO PVC, SOLDAVEL, 90 GRAUS, 40 MM, PARA AGUA FRIA PREDIAL </t>
  </si>
  <si>
    <t xml:space="preserve">LUVA SOLDAVEL COM ROSCA, PVC, 40 MM X 1 1/4", PARA AGUA FRIA PREDIAL  </t>
  </si>
  <si>
    <t xml:space="preserve">REGISTRO DE ESFERA, PVC, COM VOLANTE, VS, SOLDAVEL, DN 40 MM    </t>
  </si>
  <si>
    <t xml:space="preserve">CABO FLEXIVEL PVC 750 V, 3 CONDUTORES DE 6,0 MM2     </t>
  </si>
  <si>
    <t>ADAPTADOR MACHO PEAD 40 X 1 1/4"</t>
  </si>
  <si>
    <t xml:space="preserve">ADAPTADOR PVC SOLDAVEL CURTO COM BOLSA E ROSCA, 40 MM X 1 1/4", PARA AGUA FRIA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</si>
  <si>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</si>
  <si>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</si>
  <si>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</si>
  <si>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</si>
  <si>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</si>
  <si>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</si>
  <si>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</si>
  <si>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</si>
  <si>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</si>
  <si>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</si>
  <si>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</si>
  <si>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</si>
  <si>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2.0</t>
  </si>
  <si>
    <t>3.0</t>
  </si>
  <si>
    <t>4.0</t>
  </si>
  <si>
    <t>TOTAL R$</t>
  </si>
  <si>
    <t xml:space="preserve"> Acumulado</t>
  </si>
  <si>
    <t>OBRA: PICADA ROSA - FONTOURA XAVIER/RS</t>
  </si>
  <si>
    <t>OBRA: LOCALIDADE DE PICADA ROSA</t>
  </si>
  <si>
    <t>MOTOBOMBA SUBMERSA 3,0CV 220V Monof. AMT: 180M  Vazão:3.000L</t>
  </si>
  <si>
    <t>PAINEL COMANDO COMPLETO 3,0CV 2200V</t>
  </si>
  <si>
    <t xml:space="preserve">LUVA PEAD 40 MM </t>
  </si>
  <si>
    <t>INSTALADOR DE TUBULAÇÕES (TUBOS E QUIPAMENTOS)</t>
  </si>
  <si>
    <t>h</t>
  </si>
  <si>
    <t>TUBO PEAD 40 MM PN 10</t>
  </si>
  <si>
    <t>OBJETO DA PROPOSTA: INSTALAÇÃO POÇO / REDE  DE ADUÇÃO E DISTRIBUIÇÃO</t>
  </si>
  <si>
    <t>2.2</t>
  </si>
  <si>
    <t>2.3</t>
  </si>
  <si>
    <t>TUBULAÇÃO - ADUÇÃO</t>
  </si>
  <si>
    <t>3.3</t>
  </si>
  <si>
    <t>4.1</t>
  </si>
  <si>
    <t>4.2</t>
  </si>
  <si>
    <t>4.3</t>
  </si>
  <si>
    <t>Resp. Técnico:</t>
  </si>
  <si>
    <t>Nome:</t>
  </si>
  <si>
    <t>CREA:</t>
  </si>
  <si>
    <t>__________________________________________</t>
  </si>
  <si>
    <t>Augusto Ross</t>
  </si>
  <si>
    <t>RS 236486</t>
  </si>
  <si>
    <t>OBJETO DA PROPOSTA: INSTALAÇÃP POÇO / REDE DE ADUÇÃO E DISTRIBUIÇÃO</t>
  </si>
  <si>
    <t>DATA  03/2022- TABELA SINAPI SEM DESONERAÇÃO</t>
  </si>
  <si>
    <t>Fontoura Xavier, maio de 2022.</t>
  </si>
  <si>
    <t>1.4</t>
  </si>
  <si>
    <t>1.5</t>
  </si>
  <si>
    <t>1.6</t>
  </si>
  <si>
    <t>1.7</t>
  </si>
  <si>
    <t>1.8</t>
  </si>
  <si>
    <t>1.9</t>
  </si>
  <si>
    <t>4.4</t>
  </si>
  <si>
    <t>4.5</t>
  </si>
  <si>
    <t>4.6</t>
  </si>
  <si>
    <t>4.7</t>
  </si>
  <si>
    <t>4.8</t>
  </si>
  <si>
    <t>4.9</t>
  </si>
  <si>
    <t>4.10</t>
  </si>
  <si>
    <t>RESERVATÓRIO FIBRA CAPACIDADE 10.000L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</si>
</sst>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1" fillId="5" borderId="0" applyNumberFormat="0" applyBorder="0" applyAlignment="0" applyProtection="0"/>
  </cellStyleXfs>
  <cellXfs count="19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0" fontId="4" fillId="2" borderId="1" xfId="0" applyFont="1" applyFill="1" applyBorder="1" applyAlignment="1">
      <alignment horizontal="left"/>
    </xf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164" fontId="6" fillId="0" borderId="19" xfId="1" applyNumberFormat="1" applyFont="1" applyBorder="1"/>
    <xf numFmtId="164" fontId="9" fillId="4" borderId="19" xfId="1" applyNumberFormat="1" applyFont="1" applyFill="1" applyBorder="1"/>
    <xf numFmtId="164" fontId="8" fillId="3" borderId="19" xfId="1" applyNumberFormat="1" applyFont="1" applyFill="1" applyBorder="1"/>
    <xf numFmtId="164" fontId="8" fillId="3" borderId="19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19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8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0" borderId="19" xfId="0" applyNumberFormat="1" applyFont="1" applyFill="1" applyBorder="1"/>
    <xf numFmtId="2" fontId="0" fillId="0" borderId="1" xfId="0" applyNumberForma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1" fillId="5" borderId="1" xfId="4" applyBorder="1"/>
    <xf numFmtId="0" fontId="17" fillId="5" borderId="1" xfId="4" applyFont="1" applyBorder="1" applyAlignment="1">
      <alignment horizontal="center"/>
    </xf>
    <xf numFmtId="0" fontId="17" fillId="0" borderId="1" xfId="0" applyFont="1" applyBorder="1"/>
    <xf numFmtId="2" fontId="6" fillId="0" borderId="1" xfId="0" applyNumberFormat="1" applyFont="1" applyBorder="1"/>
    <xf numFmtId="0" fontId="6" fillId="0" borderId="5" xfId="0" applyFont="1" applyBorder="1" applyAlignment="1">
      <alignment horizontal="center"/>
    </xf>
    <xf numFmtId="0" fontId="9" fillId="5" borderId="5" xfId="4" applyFont="1" applyBorder="1" applyAlignment="1">
      <alignment horizontal="center"/>
    </xf>
    <xf numFmtId="0" fontId="1" fillId="5" borderId="6" xfId="4" applyBorder="1"/>
    <xf numFmtId="0" fontId="0" fillId="0" borderId="5" xfId="0" applyBorder="1"/>
    <xf numFmtId="0" fontId="13" fillId="0" borderId="0" xfId="0" applyFont="1" applyAlignment="1"/>
    <xf numFmtId="0" fontId="4" fillId="0" borderId="0" xfId="0" applyFont="1" applyAlignment="1">
      <alignment horizontal="center"/>
    </xf>
    <xf numFmtId="43" fontId="20" fillId="0" borderId="6" xfId="1" applyNumberFormat="1" applyFont="1" applyFill="1" applyBorder="1" applyAlignment="1">
      <alignment horizontal="center"/>
    </xf>
    <xf numFmtId="0" fontId="21" fillId="0" borderId="0" xfId="0" applyFont="1" applyFill="1" applyBorder="1"/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4" xfId="1" applyNumberFormat="1" applyFont="1" applyFill="1" applyBorder="1"/>
    <xf numFmtId="43" fontId="6" fillId="0" borderId="35" xfId="1" applyNumberFormat="1" applyFont="1" applyFill="1" applyBorder="1"/>
    <xf numFmtId="43" fontId="9" fillId="0" borderId="36" xfId="1" applyNumberFormat="1" applyFont="1" applyFill="1" applyBorder="1"/>
    <xf numFmtId="43" fontId="17" fillId="0" borderId="9" xfId="0" applyNumberFormat="1" applyFont="1" applyBorder="1"/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</cellXfs>
  <cellStyles count="5">
    <cellStyle name="40% - Ênfase1" xfId="4" builtinId="31"/>
    <cellStyle name="Normal" xfId="0" builtinId="0"/>
    <cellStyle name="Normal 2" xfId="2" xr:uid="{00000000-0005-0000-0000-000001000000}"/>
    <cellStyle name="Normal 3" xfId="3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R58"/>
  <sheetViews>
    <sheetView tabSelected="1" topLeftCell="A19" zoomScale="83" zoomScaleNormal="83" workbookViewId="0">
      <selection activeCell="B54" sqref="B54"/>
    </sheetView>
  </sheetViews>
  <sheetFormatPr defaultRowHeight="14.4" x14ac:dyDescent="0.3"/>
  <cols>
    <col min="1" max="1" width="5.44140625" customWidth="1"/>
    <col min="2" max="2" width="81" customWidth="1"/>
    <col min="3" max="3" width="10" customWidth="1"/>
    <col min="4" max="4" width="5.88671875" bestFit="1" customWidth="1"/>
    <col min="6" max="6" width="9.109375" style="79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5" ht="15" thickBot="1" x14ac:dyDescent="0.3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5" x14ac:dyDescent="0.3">
      <c r="A2" s="152" t="s">
        <v>14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4"/>
      <c r="M2" s="155"/>
      <c r="N2" s="4"/>
    </row>
    <row r="3" spans="1:15" x14ac:dyDescent="0.3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158"/>
      <c r="M3" s="159"/>
    </row>
    <row r="4" spans="1:15" ht="15" customHeight="1" x14ac:dyDescent="0.3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8"/>
      <c r="L4" s="158"/>
      <c r="M4" s="159"/>
    </row>
    <row r="5" spans="1:15" ht="15" customHeight="1" thickBot="1" x14ac:dyDescent="0.3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2"/>
      <c r="L5" s="162"/>
      <c r="M5" s="163"/>
    </row>
    <row r="6" spans="1:15" ht="19.5" customHeight="1" x14ac:dyDescent="0.3">
      <c r="A6" s="164" t="s">
        <v>79</v>
      </c>
      <c r="B6" s="165"/>
      <c r="C6" s="165"/>
      <c r="D6" s="165"/>
      <c r="E6" s="165"/>
      <c r="F6" s="165"/>
      <c r="G6" s="165"/>
      <c r="H6" s="165"/>
      <c r="I6" s="166" t="s">
        <v>35</v>
      </c>
      <c r="J6" s="167"/>
      <c r="K6" s="168">
        <v>0.20849999999999999</v>
      </c>
      <c r="L6" s="169"/>
      <c r="M6" s="130"/>
    </row>
    <row r="7" spans="1:15" ht="18.75" customHeight="1" x14ac:dyDescent="0.3">
      <c r="A7" s="133" t="s">
        <v>71</v>
      </c>
      <c r="B7" s="134"/>
      <c r="C7" s="134"/>
      <c r="D7" s="134"/>
      <c r="E7" s="134"/>
      <c r="F7" s="134"/>
      <c r="G7" s="134"/>
      <c r="H7" s="134"/>
      <c r="I7" s="135"/>
      <c r="J7" s="134"/>
      <c r="K7" s="136"/>
      <c r="L7" s="137"/>
      <c r="M7" s="76"/>
    </row>
    <row r="8" spans="1:15" x14ac:dyDescent="0.3">
      <c r="A8" s="142" t="s">
        <v>0</v>
      </c>
      <c r="B8" s="144" t="s">
        <v>1</v>
      </c>
      <c r="C8" s="11" t="s">
        <v>18</v>
      </c>
      <c r="D8" s="144" t="s">
        <v>2</v>
      </c>
      <c r="E8" s="144" t="s">
        <v>8</v>
      </c>
      <c r="F8" s="77" t="s">
        <v>9</v>
      </c>
      <c r="G8" s="11" t="s">
        <v>9</v>
      </c>
      <c r="H8" s="11" t="s">
        <v>10</v>
      </c>
      <c r="I8" s="74" t="s">
        <v>9</v>
      </c>
      <c r="J8" s="124" t="s">
        <v>32</v>
      </c>
      <c r="K8" s="146" t="s">
        <v>33</v>
      </c>
      <c r="L8" s="147"/>
      <c r="M8" s="148" t="s">
        <v>34</v>
      </c>
    </row>
    <row r="9" spans="1:15" x14ac:dyDescent="0.3">
      <c r="A9" s="143"/>
      <c r="B9" s="145"/>
      <c r="C9" s="11" t="s">
        <v>19</v>
      </c>
      <c r="D9" s="145"/>
      <c r="E9" s="145"/>
      <c r="F9" s="77" t="s">
        <v>11</v>
      </c>
      <c r="G9" s="11" t="s">
        <v>12</v>
      </c>
      <c r="H9" s="11" t="s">
        <v>13</v>
      </c>
      <c r="I9" s="11" t="s">
        <v>12</v>
      </c>
      <c r="J9" s="66" t="s">
        <v>13</v>
      </c>
      <c r="K9" s="11" t="s">
        <v>12</v>
      </c>
      <c r="L9" s="66" t="s">
        <v>13</v>
      </c>
      <c r="M9" s="149"/>
    </row>
    <row r="10" spans="1:15" hidden="1" x14ac:dyDescent="0.3">
      <c r="A10" s="29" t="s">
        <v>3</v>
      </c>
      <c r="B10" s="30" t="s">
        <v>20</v>
      </c>
      <c r="C10" s="30"/>
      <c r="D10" s="30"/>
      <c r="E10" s="30"/>
      <c r="F10" s="77"/>
      <c r="G10" s="30"/>
      <c r="H10" s="30"/>
      <c r="I10" s="30"/>
      <c r="J10" s="30"/>
      <c r="K10" s="67"/>
      <c r="L10" s="67"/>
      <c r="M10" s="57"/>
    </row>
    <row r="11" spans="1:15" hidden="1" x14ac:dyDescent="0.3">
      <c r="A11" s="150" t="s">
        <v>29</v>
      </c>
      <c r="B11" s="170" t="s">
        <v>28</v>
      </c>
      <c r="C11" s="171">
        <v>90099</v>
      </c>
      <c r="D11" s="172" t="s">
        <v>4</v>
      </c>
      <c r="E11" s="173">
        <v>6417.5</v>
      </c>
      <c r="F11" s="62"/>
      <c r="G11" s="138">
        <f>F12*0.1</f>
        <v>1.05</v>
      </c>
      <c r="H11" s="138">
        <f>F12*0.9</f>
        <v>9.4500000000000011</v>
      </c>
      <c r="I11" s="138">
        <f>E11*G11</f>
        <v>6738.375</v>
      </c>
      <c r="J11" s="138">
        <f>E11*H11</f>
        <v>60645.375000000007</v>
      </c>
      <c r="K11" s="68"/>
      <c r="L11" s="68"/>
      <c r="M11" s="139">
        <f>SUM(I11+J11)</f>
        <v>67383.75</v>
      </c>
      <c r="O11" s="6"/>
    </row>
    <row r="12" spans="1:15" hidden="1" x14ac:dyDescent="0.3">
      <c r="A12" s="150"/>
      <c r="B12" s="170"/>
      <c r="C12" s="171"/>
      <c r="D12" s="172"/>
      <c r="E12" s="173"/>
      <c r="F12" s="62">
        <v>10.5</v>
      </c>
      <c r="G12" s="138"/>
      <c r="H12" s="138"/>
      <c r="I12" s="138"/>
      <c r="J12" s="138"/>
      <c r="K12" s="68"/>
      <c r="L12" s="68"/>
      <c r="M12" s="139"/>
      <c r="O12" s="6"/>
    </row>
    <row r="13" spans="1:15" ht="34.200000000000003" hidden="1" x14ac:dyDescent="0.3">
      <c r="A13" s="49" t="s">
        <v>5</v>
      </c>
      <c r="B13" s="12" t="s">
        <v>27</v>
      </c>
      <c r="C13" s="13">
        <v>93375</v>
      </c>
      <c r="D13" s="128" t="s">
        <v>4</v>
      </c>
      <c r="E13" s="129">
        <v>6417.5</v>
      </c>
      <c r="F13" s="62">
        <v>16.48</v>
      </c>
      <c r="G13" s="51">
        <f>F13*0.1</f>
        <v>1.6480000000000001</v>
      </c>
      <c r="H13" s="51">
        <f>F13*0.9</f>
        <v>14.832000000000001</v>
      </c>
      <c r="I13" s="51">
        <f t="shared" ref="I13:I14" si="0">E13*G13</f>
        <v>10576.04</v>
      </c>
      <c r="J13" s="51">
        <f>E13*H13</f>
        <v>95184.36</v>
      </c>
      <c r="K13" s="69"/>
      <c r="L13" s="69"/>
      <c r="M13" s="58">
        <f>SUM(I13+J13)</f>
        <v>105760.4</v>
      </c>
      <c r="O13" s="6"/>
    </row>
    <row r="14" spans="1:15" hidden="1" x14ac:dyDescent="0.3">
      <c r="A14" s="21" t="s">
        <v>30</v>
      </c>
      <c r="B14" s="19" t="s">
        <v>26</v>
      </c>
      <c r="C14" s="127">
        <v>4813</v>
      </c>
      <c r="D14" s="128" t="s">
        <v>21</v>
      </c>
      <c r="E14" s="14">
        <v>2.5</v>
      </c>
      <c r="F14" s="42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70"/>
      <c r="L14" s="70"/>
      <c r="M14" s="59">
        <f>SUM(I14+J14)</f>
        <v>750</v>
      </c>
    </row>
    <row r="15" spans="1:15" hidden="1" x14ac:dyDescent="0.3">
      <c r="A15" s="21"/>
      <c r="B15" s="22" t="s">
        <v>6</v>
      </c>
      <c r="C15" s="22"/>
      <c r="D15" s="20"/>
      <c r="E15" s="17"/>
      <c r="F15" s="47"/>
      <c r="G15" s="15"/>
      <c r="H15" s="15"/>
      <c r="I15" s="36">
        <f>SUM(I11:I14)</f>
        <v>17389.415000000001</v>
      </c>
      <c r="J15" s="36">
        <f>SUM(J11:J14)</f>
        <v>156504.73500000002</v>
      </c>
      <c r="K15" s="71"/>
      <c r="L15" s="71"/>
      <c r="M15" s="37">
        <f>SUM(M11:M14)</f>
        <v>173894.15</v>
      </c>
      <c r="O15" s="6"/>
    </row>
    <row r="16" spans="1:15" x14ac:dyDescent="0.3">
      <c r="A16" s="29">
        <v>1</v>
      </c>
      <c r="B16" s="30" t="s">
        <v>36</v>
      </c>
      <c r="C16" s="52"/>
      <c r="D16" s="31"/>
      <c r="E16" s="32"/>
      <c r="F16" s="53"/>
      <c r="G16" s="53"/>
      <c r="H16" s="53"/>
      <c r="I16" s="53"/>
      <c r="J16" s="53"/>
      <c r="K16" s="73"/>
      <c r="L16" s="73"/>
      <c r="M16" s="60"/>
      <c r="O16" s="6"/>
    </row>
    <row r="17" spans="1:15" x14ac:dyDescent="0.3">
      <c r="A17" s="40" t="s">
        <v>29</v>
      </c>
      <c r="B17" s="41" t="s">
        <v>73</v>
      </c>
      <c r="C17" s="128" t="s">
        <v>25</v>
      </c>
      <c r="D17" s="128" t="s">
        <v>17</v>
      </c>
      <c r="E17" s="47">
        <v>1</v>
      </c>
      <c r="F17" s="47">
        <v>7442.4</v>
      </c>
      <c r="G17" s="48">
        <f>ROUND(F17*0.1,2)</f>
        <v>744.24</v>
      </c>
      <c r="H17" s="48">
        <f>ROUND(F17*0.9,2)</f>
        <v>6698.16</v>
      </c>
      <c r="I17" s="43">
        <f>E17*G17</f>
        <v>744.24</v>
      </c>
      <c r="J17" s="43">
        <f t="shared" ref="J17:J25" si="3">E17*H17</f>
        <v>6698.16</v>
      </c>
      <c r="K17" s="65">
        <f t="shared" ref="K17:K25" si="4">I17*(1+$K$6)</f>
        <v>899.41403999999989</v>
      </c>
      <c r="L17" s="65">
        <f>J17*(1+$K$6)</f>
        <v>8094.7263599999997</v>
      </c>
      <c r="M17" s="44">
        <f>K17+L17</f>
        <v>8994.1404000000002</v>
      </c>
      <c r="O17" s="6"/>
    </row>
    <row r="18" spans="1:15" x14ac:dyDescent="0.3">
      <c r="A18" s="40" t="s">
        <v>5</v>
      </c>
      <c r="B18" s="7" t="s">
        <v>74</v>
      </c>
      <c r="C18" s="128" t="s">
        <v>25</v>
      </c>
      <c r="D18" s="128" t="s">
        <v>17</v>
      </c>
      <c r="E18" s="47">
        <v>1</v>
      </c>
      <c r="F18" s="47">
        <v>2710.5</v>
      </c>
      <c r="G18" s="48">
        <f t="shared" ref="G18:G25" si="5">ROUND(F18*0.1,2)</f>
        <v>271.05</v>
      </c>
      <c r="H18" s="48">
        <f t="shared" ref="H18:H25" si="6">ROUND(F18*0.9,2)</f>
        <v>2439.4499999999998</v>
      </c>
      <c r="I18" s="43">
        <f t="shared" ref="I18:I25" si="7">E18*G18</f>
        <v>271.05</v>
      </c>
      <c r="J18" s="43">
        <f t="shared" si="3"/>
        <v>2439.4499999999998</v>
      </c>
      <c r="K18" s="65">
        <f t="shared" si="4"/>
        <v>327.56392499999998</v>
      </c>
      <c r="L18" s="65">
        <f t="shared" ref="L18:L23" si="8">J18*(1+$K$6)</f>
        <v>2948.0753249999993</v>
      </c>
      <c r="M18" s="44">
        <f t="shared" ref="M18:M25" si="9">K18+L18</f>
        <v>3275.6392499999993</v>
      </c>
      <c r="O18" s="6"/>
    </row>
    <row r="19" spans="1:15" x14ac:dyDescent="0.3">
      <c r="A19" s="40" t="s">
        <v>30</v>
      </c>
      <c r="B19" s="54" t="s">
        <v>37</v>
      </c>
      <c r="C19" s="128" t="s">
        <v>25</v>
      </c>
      <c r="D19" s="128" t="s">
        <v>15</v>
      </c>
      <c r="E19" s="56">
        <v>92</v>
      </c>
      <c r="F19" s="56">
        <v>54.6</v>
      </c>
      <c r="G19" s="48">
        <f t="shared" si="5"/>
        <v>5.46</v>
      </c>
      <c r="H19" s="48">
        <f t="shared" si="6"/>
        <v>49.14</v>
      </c>
      <c r="I19" s="43">
        <f t="shared" si="7"/>
        <v>502.32</v>
      </c>
      <c r="J19" s="43">
        <f t="shared" si="3"/>
        <v>4520.88</v>
      </c>
      <c r="K19" s="65">
        <f t="shared" si="4"/>
        <v>607.05372</v>
      </c>
      <c r="L19" s="65">
        <f t="shared" si="8"/>
        <v>5463.4834799999999</v>
      </c>
      <c r="M19" s="44">
        <f t="shared" si="9"/>
        <v>6070.5371999999998</v>
      </c>
      <c r="O19" s="6"/>
    </row>
    <row r="20" spans="1:15" x14ac:dyDescent="0.3">
      <c r="A20" s="40" t="s">
        <v>96</v>
      </c>
      <c r="B20" s="7" t="s">
        <v>45</v>
      </c>
      <c r="C20" s="128">
        <v>3939</v>
      </c>
      <c r="D20" s="128" t="s">
        <v>17</v>
      </c>
      <c r="E20" s="42">
        <v>23</v>
      </c>
      <c r="F20" s="47">
        <v>20.49</v>
      </c>
      <c r="G20" s="48">
        <f t="shared" si="5"/>
        <v>2.0499999999999998</v>
      </c>
      <c r="H20" s="48">
        <f t="shared" si="6"/>
        <v>18.440000000000001</v>
      </c>
      <c r="I20" s="43">
        <f t="shared" si="7"/>
        <v>47.15</v>
      </c>
      <c r="J20" s="43">
        <f t="shared" si="3"/>
        <v>424.12</v>
      </c>
      <c r="K20" s="65">
        <f t="shared" si="4"/>
        <v>56.980774999999994</v>
      </c>
      <c r="L20" s="65">
        <f t="shared" si="8"/>
        <v>512.54901999999993</v>
      </c>
      <c r="M20" s="44">
        <f t="shared" si="9"/>
        <v>569.52979499999992</v>
      </c>
      <c r="O20" s="6"/>
    </row>
    <row r="21" spans="1:15" x14ac:dyDescent="0.3">
      <c r="A21" s="40" t="s">
        <v>97</v>
      </c>
      <c r="B21" s="7" t="s">
        <v>38</v>
      </c>
      <c r="C21" s="128" t="s">
        <v>25</v>
      </c>
      <c r="D21" s="128" t="s">
        <v>16</v>
      </c>
      <c r="E21" s="42">
        <v>1</v>
      </c>
      <c r="F21" s="47">
        <v>182</v>
      </c>
      <c r="G21" s="48">
        <f t="shared" si="5"/>
        <v>18.2</v>
      </c>
      <c r="H21" s="48">
        <f t="shared" si="6"/>
        <v>163.80000000000001</v>
      </c>
      <c r="I21" s="43">
        <f t="shared" si="7"/>
        <v>18.2</v>
      </c>
      <c r="J21" s="43">
        <f t="shared" si="3"/>
        <v>163.80000000000001</v>
      </c>
      <c r="K21" s="65">
        <f t="shared" si="4"/>
        <v>21.994699999999998</v>
      </c>
      <c r="L21" s="65">
        <f t="shared" si="8"/>
        <v>197.95230000000001</v>
      </c>
      <c r="M21" s="44">
        <f t="shared" si="9"/>
        <v>219.947</v>
      </c>
      <c r="O21" s="6"/>
    </row>
    <row r="22" spans="1:15" x14ac:dyDescent="0.3">
      <c r="A22" s="40" t="s">
        <v>98</v>
      </c>
      <c r="B22" s="7" t="s">
        <v>51</v>
      </c>
      <c r="C22" s="128">
        <v>34622</v>
      </c>
      <c r="D22" s="128" t="s">
        <v>15</v>
      </c>
      <c r="E22" s="47">
        <v>100</v>
      </c>
      <c r="F22" s="47">
        <v>25.64</v>
      </c>
      <c r="G22" s="48">
        <f t="shared" si="5"/>
        <v>2.56</v>
      </c>
      <c r="H22" s="48">
        <f t="shared" si="6"/>
        <v>23.08</v>
      </c>
      <c r="I22" s="43">
        <f t="shared" si="7"/>
        <v>256</v>
      </c>
      <c r="J22" s="43">
        <f t="shared" si="3"/>
        <v>2308</v>
      </c>
      <c r="K22" s="65">
        <f t="shared" si="4"/>
        <v>309.37599999999998</v>
      </c>
      <c r="L22" s="65">
        <f t="shared" si="8"/>
        <v>2789.2179999999998</v>
      </c>
      <c r="M22" s="44">
        <f t="shared" si="9"/>
        <v>3098.5940000000001</v>
      </c>
      <c r="O22" s="6"/>
    </row>
    <row r="23" spans="1:15" x14ac:dyDescent="0.3">
      <c r="A23" s="40" t="s">
        <v>99</v>
      </c>
      <c r="B23" s="7" t="s">
        <v>39</v>
      </c>
      <c r="C23" s="128" t="s">
        <v>25</v>
      </c>
      <c r="D23" s="128" t="s">
        <v>16</v>
      </c>
      <c r="E23" s="42">
        <v>1</v>
      </c>
      <c r="F23" s="47">
        <v>984.2</v>
      </c>
      <c r="G23" s="48">
        <f t="shared" si="5"/>
        <v>98.42</v>
      </c>
      <c r="H23" s="48">
        <f t="shared" si="6"/>
        <v>885.78</v>
      </c>
      <c r="I23" s="43">
        <f t="shared" si="7"/>
        <v>98.42</v>
      </c>
      <c r="J23" s="43">
        <f t="shared" si="3"/>
        <v>885.78</v>
      </c>
      <c r="K23" s="65">
        <f t="shared" si="4"/>
        <v>118.94056999999999</v>
      </c>
      <c r="L23" s="65">
        <f t="shared" si="8"/>
        <v>1070.4651299999998</v>
      </c>
      <c r="M23" s="44">
        <f t="shared" si="9"/>
        <v>1189.4056999999998</v>
      </c>
      <c r="O23" s="6"/>
    </row>
    <row r="24" spans="1:15" x14ac:dyDescent="0.3">
      <c r="A24" s="40" t="s">
        <v>100</v>
      </c>
      <c r="B24" s="7" t="s">
        <v>40</v>
      </c>
      <c r="C24" s="128" t="s">
        <v>25</v>
      </c>
      <c r="D24" s="128" t="s">
        <v>16</v>
      </c>
      <c r="E24" s="47">
        <v>1</v>
      </c>
      <c r="F24" s="47">
        <v>284</v>
      </c>
      <c r="G24" s="48">
        <f t="shared" si="5"/>
        <v>28.4</v>
      </c>
      <c r="H24" s="48">
        <f t="shared" si="6"/>
        <v>255.6</v>
      </c>
      <c r="I24" s="43">
        <f t="shared" si="7"/>
        <v>28.4</v>
      </c>
      <c r="J24" s="43">
        <f t="shared" si="3"/>
        <v>255.6</v>
      </c>
      <c r="K24" s="65">
        <f t="shared" si="4"/>
        <v>34.321399999999997</v>
      </c>
      <c r="L24" s="65">
        <f t="shared" ref="L24:L25" si="10">J24*(1+$K$6)</f>
        <v>308.89259999999996</v>
      </c>
      <c r="M24" s="44">
        <f t="shared" si="9"/>
        <v>343.21399999999994</v>
      </c>
      <c r="O24" s="6"/>
    </row>
    <row r="25" spans="1:15" x14ac:dyDescent="0.3">
      <c r="A25" s="40" t="s">
        <v>101</v>
      </c>
      <c r="B25" s="7" t="s">
        <v>41</v>
      </c>
      <c r="C25" s="128" t="s">
        <v>25</v>
      </c>
      <c r="D25" s="128" t="s">
        <v>16</v>
      </c>
      <c r="E25" s="47">
        <v>1</v>
      </c>
      <c r="F25" s="47">
        <v>3200</v>
      </c>
      <c r="G25" s="48">
        <f t="shared" si="5"/>
        <v>320</v>
      </c>
      <c r="H25" s="48">
        <f t="shared" si="6"/>
        <v>2880</v>
      </c>
      <c r="I25" s="43">
        <f t="shared" si="7"/>
        <v>320</v>
      </c>
      <c r="J25" s="43">
        <f t="shared" si="3"/>
        <v>2880</v>
      </c>
      <c r="K25" s="65">
        <f t="shared" si="4"/>
        <v>386.71999999999997</v>
      </c>
      <c r="L25" s="65">
        <f t="shared" si="10"/>
        <v>3480.4799999999996</v>
      </c>
      <c r="M25" s="44">
        <f t="shared" si="9"/>
        <v>3867.1999999999994</v>
      </c>
      <c r="O25" s="6"/>
    </row>
    <row r="26" spans="1:15" x14ac:dyDescent="0.3">
      <c r="A26" s="40"/>
      <c r="B26" s="22" t="s">
        <v>6</v>
      </c>
      <c r="C26" s="22"/>
      <c r="D26" s="20"/>
      <c r="E26" s="17"/>
      <c r="F26" s="47"/>
      <c r="G26" s="18"/>
      <c r="H26" s="18"/>
      <c r="I26" s="27">
        <f>SUM(I17:I25)</f>
        <v>2285.7800000000002</v>
      </c>
      <c r="J26" s="27">
        <f>SUM(J17:J25)</f>
        <v>20575.79</v>
      </c>
      <c r="K26" s="27">
        <f>SUM(K17:K25)</f>
        <v>2762.3651299999997</v>
      </c>
      <c r="L26" s="27">
        <f>SUM(L17:L25)</f>
        <v>24865.842214999997</v>
      </c>
      <c r="M26" s="28">
        <f>SUM(M17:M25)</f>
        <v>27628.207344999999</v>
      </c>
      <c r="O26" s="6"/>
    </row>
    <row r="27" spans="1:15" x14ac:dyDescent="0.3">
      <c r="A27" s="104">
        <v>2</v>
      </c>
      <c r="B27" s="100" t="s">
        <v>82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5"/>
      <c r="O27" s="6"/>
    </row>
    <row r="28" spans="1:15" x14ac:dyDescent="0.3">
      <c r="A28" s="103" t="s">
        <v>7</v>
      </c>
      <c r="B28" s="41" t="s">
        <v>78</v>
      </c>
      <c r="C28" s="98" t="s">
        <v>25</v>
      </c>
      <c r="D28" s="98" t="s">
        <v>15</v>
      </c>
      <c r="E28" s="102">
        <v>790</v>
      </c>
      <c r="F28" s="47">
        <v>15.6</v>
      </c>
      <c r="G28" s="48">
        <f t="shared" ref="G28:G30" si="11">ROUND(F28*0.1,2)</f>
        <v>1.56</v>
      </c>
      <c r="H28" s="48">
        <f t="shared" ref="H28:H30" si="12">ROUND(F28*0.9,2)</f>
        <v>14.04</v>
      </c>
      <c r="I28" s="43">
        <f t="shared" ref="I28:I30" si="13">E28*G28</f>
        <v>1232.4000000000001</v>
      </c>
      <c r="J28" s="43">
        <f t="shared" ref="J28:J30" si="14">E28*H28</f>
        <v>11091.599999999999</v>
      </c>
      <c r="K28" s="65">
        <f t="shared" ref="K28:L30" si="15">I28*(1+$K$6)</f>
        <v>1489.3553999999999</v>
      </c>
      <c r="L28" s="65">
        <f t="shared" si="15"/>
        <v>13404.198599999998</v>
      </c>
      <c r="M28" s="44">
        <f t="shared" ref="M28:M30" si="16">K28+L28</f>
        <v>14893.553999999998</v>
      </c>
      <c r="O28" s="6"/>
    </row>
    <row r="29" spans="1:15" x14ac:dyDescent="0.3">
      <c r="A29" s="103" t="s">
        <v>80</v>
      </c>
      <c r="B29" s="7" t="s">
        <v>75</v>
      </c>
      <c r="C29" s="98" t="s">
        <v>25</v>
      </c>
      <c r="D29" s="98" t="s">
        <v>17</v>
      </c>
      <c r="E29" s="102">
        <v>6</v>
      </c>
      <c r="F29" s="96">
        <v>66.7</v>
      </c>
      <c r="G29" s="48">
        <f t="shared" si="11"/>
        <v>6.67</v>
      </c>
      <c r="H29" s="48">
        <f t="shared" si="12"/>
        <v>60.03</v>
      </c>
      <c r="I29" s="43">
        <f t="shared" si="13"/>
        <v>40.019999999999996</v>
      </c>
      <c r="J29" s="43">
        <f t="shared" si="14"/>
        <v>360.18</v>
      </c>
      <c r="K29" s="65">
        <f t="shared" si="15"/>
        <v>48.364169999999994</v>
      </c>
      <c r="L29" s="65">
        <f t="shared" si="15"/>
        <v>435.27752999999996</v>
      </c>
      <c r="M29" s="44">
        <f t="shared" si="16"/>
        <v>483.64169999999996</v>
      </c>
      <c r="O29" s="6"/>
    </row>
    <row r="30" spans="1:15" x14ac:dyDescent="0.3">
      <c r="A30" s="103" t="s">
        <v>81</v>
      </c>
      <c r="B30" s="54" t="s">
        <v>42</v>
      </c>
      <c r="C30" s="98" t="s">
        <v>25</v>
      </c>
      <c r="D30" s="98" t="s">
        <v>15</v>
      </c>
      <c r="E30" s="102">
        <v>790</v>
      </c>
      <c r="F30" s="96">
        <v>3.1</v>
      </c>
      <c r="G30" s="48">
        <f t="shared" si="11"/>
        <v>0.31</v>
      </c>
      <c r="H30" s="48">
        <f t="shared" si="12"/>
        <v>2.79</v>
      </c>
      <c r="I30" s="43">
        <f t="shared" si="13"/>
        <v>244.9</v>
      </c>
      <c r="J30" s="43">
        <f t="shared" si="14"/>
        <v>2204.1</v>
      </c>
      <c r="K30" s="65">
        <f t="shared" si="15"/>
        <v>295.96164999999996</v>
      </c>
      <c r="L30" s="65">
        <f t="shared" si="15"/>
        <v>2663.6548499999999</v>
      </c>
      <c r="M30" s="44">
        <f t="shared" si="16"/>
        <v>2959.6165000000001</v>
      </c>
      <c r="O30" s="6"/>
    </row>
    <row r="31" spans="1:15" x14ac:dyDescent="0.3">
      <c r="A31" s="106"/>
      <c r="B31" s="101" t="s">
        <v>6</v>
      </c>
      <c r="C31" s="97"/>
      <c r="D31" s="97"/>
      <c r="E31" s="97"/>
      <c r="F31" s="97"/>
      <c r="G31" s="97"/>
      <c r="H31" s="97"/>
      <c r="I31" s="27">
        <f>SUM(I28:I30)</f>
        <v>1517.3200000000002</v>
      </c>
      <c r="J31" s="27">
        <f>SUM(J28:J30)</f>
        <v>13655.88</v>
      </c>
      <c r="K31" s="27">
        <f>SUM(K28:K30)</f>
        <v>1833.6812199999999</v>
      </c>
      <c r="L31" s="27">
        <f>SUM(L28:L30)</f>
        <v>16503.130979999998</v>
      </c>
      <c r="M31" s="28">
        <f>SUM(M28:M30)</f>
        <v>18336.8122</v>
      </c>
      <c r="O31" s="6"/>
    </row>
    <row r="32" spans="1:15" x14ac:dyDescent="0.3">
      <c r="A32" s="29">
        <v>3</v>
      </c>
      <c r="B32" s="30" t="s">
        <v>23</v>
      </c>
      <c r="C32" s="52"/>
      <c r="D32" s="31"/>
      <c r="E32" s="32"/>
      <c r="F32" s="53"/>
      <c r="G32" s="53"/>
      <c r="H32" s="53"/>
      <c r="I32" s="53"/>
      <c r="J32" s="53"/>
      <c r="K32" s="73"/>
      <c r="L32" s="73"/>
      <c r="M32" s="60"/>
      <c r="O32" s="6"/>
    </row>
    <row r="33" spans="1:18" s="45" customFormat="1" x14ac:dyDescent="0.3">
      <c r="A33" s="40" t="s">
        <v>22</v>
      </c>
      <c r="B33" s="41" t="s">
        <v>78</v>
      </c>
      <c r="C33" s="128" t="s">
        <v>25</v>
      </c>
      <c r="D33" s="128" t="s">
        <v>15</v>
      </c>
      <c r="E33" s="47">
        <v>755</v>
      </c>
      <c r="F33" s="47">
        <v>15.6</v>
      </c>
      <c r="G33" s="48">
        <f>ROUND(F33*0.1,2)</f>
        <v>1.56</v>
      </c>
      <c r="H33" s="48">
        <f>ROUND(F33*0.9,2)</f>
        <v>14.04</v>
      </c>
      <c r="I33" s="43">
        <f>E33*G33</f>
        <v>1177.8</v>
      </c>
      <c r="J33" s="43">
        <f t="shared" ref="J33:J35" si="17">E33*H33</f>
        <v>10600.199999999999</v>
      </c>
      <c r="K33" s="65">
        <f t="shared" ref="K33:K35" si="18">I33*(1+$K$6)</f>
        <v>1423.3712999999998</v>
      </c>
      <c r="L33" s="65">
        <f>J33*(1+$K$6)</f>
        <v>12810.341699999997</v>
      </c>
      <c r="M33" s="44">
        <f>K33+L33</f>
        <v>14233.712999999996</v>
      </c>
      <c r="O33" s="46"/>
    </row>
    <row r="34" spans="1:18" s="45" customFormat="1" x14ac:dyDescent="0.3">
      <c r="A34" s="40" t="s">
        <v>31</v>
      </c>
      <c r="B34" s="7" t="s">
        <v>75</v>
      </c>
      <c r="C34" s="128" t="s">
        <v>25</v>
      </c>
      <c r="D34" s="128" t="s">
        <v>17</v>
      </c>
      <c r="E34" s="47">
        <v>6</v>
      </c>
      <c r="F34" s="47">
        <v>66.7</v>
      </c>
      <c r="G34" s="48">
        <f t="shared" ref="G34:G35" si="19">ROUND(F34*0.1,2)</f>
        <v>6.67</v>
      </c>
      <c r="H34" s="48">
        <f t="shared" ref="H34:H35" si="20">ROUND(F34*0.9,2)</f>
        <v>60.03</v>
      </c>
      <c r="I34" s="43">
        <f t="shared" ref="I34:I35" si="21">E34*G34</f>
        <v>40.019999999999996</v>
      </c>
      <c r="J34" s="43">
        <f t="shared" si="17"/>
        <v>360.18</v>
      </c>
      <c r="K34" s="65">
        <f t="shared" si="18"/>
        <v>48.364169999999994</v>
      </c>
      <c r="L34" s="65">
        <f t="shared" ref="L34:L35" si="22">J34*(1+$K$6)</f>
        <v>435.27752999999996</v>
      </c>
      <c r="M34" s="44">
        <f t="shared" ref="M34:M35" si="23">K34+L34</f>
        <v>483.64169999999996</v>
      </c>
      <c r="O34" s="46"/>
      <c r="R34" s="46"/>
    </row>
    <row r="35" spans="1:18" s="45" customFormat="1" x14ac:dyDescent="0.3">
      <c r="A35" s="40" t="s">
        <v>83</v>
      </c>
      <c r="B35" s="54" t="s">
        <v>42</v>
      </c>
      <c r="C35" s="128" t="s">
        <v>25</v>
      </c>
      <c r="D35" s="55" t="s">
        <v>15</v>
      </c>
      <c r="E35" s="56">
        <v>755</v>
      </c>
      <c r="F35" s="56">
        <v>3.1</v>
      </c>
      <c r="G35" s="48">
        <f t="shared" si="19"/>
        <v>0.31</v>
      </c>
      <c r="H35" s="48">
        <f t="shared" si="20"/>
        <v>2.79</v>
      </c>
      <c r="I35" s="43">
        <f t="shared" si="21"/>
        <v>234.05</v>
      </c>
      <c r="J35" s="43">
        <f t="shared" si="17"/>
        <v>2106.4499999999998</v>
      </c>
      <c r="K35" s="75">
        <f t="shared" si="18"/>
        <v>282.849425</v>
      </c>
      <c r="L35" s="75">
        <f t="shared" si="22"/>
        <v>2545.6448249999994</v>
      </c>
      <c r="M35" s="44">
        <f t="shared" si="23"/>
        <v>2828.4942499999993</v>
      </c>
      <c r="O35" s="46"/>
    </row>
    <row r="36" spans="1:18" x14ac:dyDescent="0.3">
      <c r="A36" s="40"/>
      <c r="B36" s="22" t="s">
        <v>6</v>
      </c>
      <c r="C36" s="22"/>
      <c r="D36" s="20"/>
      <c r="E36" s="17"/>
      <c r="F36" s="47"/>
      <c r="G36" s="18"/>
      <c r="H36" s="18"/>
      <c r="I36" s="27">
        <f>SUM(I33:I35)</f>
        <v>1451.87</v>
      </c>
      <c r="J36" s="27">
        <f>SUM(J33:J35)</f>
        <v>13066.829999999998</v>
      </c>
      <c r="K36" s="27">
        <f>SUM(K33:K35)</f>
        <v>1754.584895</v>
      </c>
      <c r="L36" s="27">
        <f>SUM(L33:L35)</f>
        <v>15791.264054999996</v>
      </c>
      <c r="M36" s="28">
        <f>SUM(M33:M35)</f>
        <v>17545.848949999996</v>
      </c>
      <c r="O36" s="6"/>
    </row>
    <row r="37" spans="1:18" x14ac:dyDescent="0.3">
      <c r="A37" s="29">
        <v>4</v>
      </c>
      <c r="B37" s="30" t="s">
        <v>43</v>
      </c>
      <c r="C37" s="31"/>
      <c r="D37" s="30"/>
      <c r="E37" s="32"/>
      <c r="F37" s="33"/>
      <c r="G37" s="33"/>
      <c r="H37" s="33"/>
      <c r="I37" s="33"/>
      <c r="J37" s="33"/>
      <c r="K37" s="72"/>
      <c r="L37" s="72"/>
      <c r="M37" s="34"/>
      <c r="O37" s="6"/>
    </row>
    <row r="38" spans="1:18" x14ac:dyDescent="0.3">
      <c r="A38" s="125" t="s">
        <v>84</v>
      </c>
      <c r="B38" s="126" t="s">
        <v>109</v>
      </c>
      <c r="C38" s="128">
        <v>37106</v>
      </c>
      <c r="D38" s="128" t="s">
        <v>17</v>
      </c>
      <c r="E38" s="129">
        <v>1</v>
      </c>
      <c r="F38" s="56">
        <v>4792.2</v>
      </c>
      <c r="G38" s="48">
        <f t="shared" ref="G38:G46" si="24">ROUND(F38*0.1,2)</f>
        <v>479.22</v>
      </c>
      <c r="H38" s="48">
        <f t="shared" ref="H38:H46" si="25">ROUND(F38*0.9,2)</f>
        <v>4312.9799999999996</v>
      </c>
      <c r="I38" s="35">
        <f t="shared" ref="I38:I46" si="26">E38*G38</f>
        <v>479.22</v>
      </c>
      <c r="J38" s="35">
        <f>E38*H38</f>
        <v>4312.9799999999996</v>
      </c>
      <c r="K38" s="75">
        <f t="shared" ref="K38:L46" si="27">I38*(1+$K$6)</f>
        <v>579.13737000000003</v>
      </c>
      <c r="L38" s="75">
        <f t="shared" si="27"/>
        <v>5212.2363299999988</v>
      </c>
      <c r="M38" s="64">
        <f t="shared" ref="M38:M46" si="28">K38+L38</f>
        <v>5791.3736999999992</v>
      </c>
      <c r="O38" s="6"/>
    </row>
    <row r="39" spans="1:18" x14ac:dyDescent="0.3">
      <c r="A39" s="125" t="s">
        <v>85</v>
      </c>
      <c r="B39" s="61" t="s">
        <v>47</v>
      </c>
      <c r="C39" s="55">
        <v>86</v>
      </c>
      <c r="D39" s="128" t="s">
        <v>17</v>
      </c>
      <c r="E39" s="62">
        <v>4</v>
      </c>
      <c r="F39" s="56">
        <v>54.41</v>
      </c>
      <c r="G39" s="48">
        <f t="shared" si="24"/>
        <v>5.44</v>
      </c>
      <c r="H39" s="48">
        <f t="shared" si="25"/>
        <v>48.97</v>
      </c>
      <c r="I39" s="63">
        <f t="shared" si="26"/>
        <v>21.76</v>
      </c>
      <c r="J39" s="63">
        <f>E39*H39</f>
        <v>195.88</v>
      </c>
      <c r="K39" s="75">
        <f t="shared" si="27"/>
        <v>26.296959999999999</v>
      </c>
      <c r="L39" s="75">
        <f t="shared" si="27"/>
        <v>236.72097999999997</v>
      </c>
      <c r="M39" s="64">
        <f t="shared" si="28"/>
        <v>263.01793999999995</v>
      </c>
      <c r="O39" s="6"/>
    </row>
    <row r="40" spans="1:18" x14ac:dyDescent="0.3">
      <c r="A40" s="125" t="s">
        <v>86</v>
      </c>
      <c r="B40" s="16" t="s">
        <v>46</v>
      </c>
      <c r="C40" s="127">
        <v>1958</v>
      </c>
      <c r="D40" s="128" t="s">
        <v>17</v>
      </c>
      <c r="E40" s="14">
        <v>4</v>
      </c>
      <c r="F40" s="47">
        <v>18.95</v>
      </c>
      <c r="G40" s="48">
        <f t="shared" si="24"/>
        <v>1.9</v>
      </c>
      <c r="H40" s="48">
        <f t="shared" si="25"/>
        <v>17.059999999999999</v>
      </c>
      <c r="I40" s="18">
        <f t="shared" si="26"/>
        <v>7.6</v>
      </c>
      <c r="J40" s="18">
        <f>E40*H40</f>
        <v>68.239999999999995</v>
      </c>
      <c r="K40" s="75">
        <f t="shared" si="27"/>
        <v>9.1845999999999997</v>
      </c>
      <c r="L40" s="75">
        <f t="shared" si="27"/>
        <v>82.468039999999988</v>
      </c>
      <c r="M40" s="64">
        <f t="shared" si="28"/>
        <v>91.652639999999991</v>
      </c>
      <c r="O40" s="6"/>
    </row>
    <row r="41" spans="1:18" x14ac:dyDescent="0.3">
      <c r="A41" s="125" t="s">
        <v>102</v>
      </c>
      <c r="B41" s="16" t="s">
        <v>48</v>
      </c>
      <c r="C41" s="127">
        <v>3535</v>
      </c>
      <c r="D41" s="128" t="s">
        <v>17</v>
      </c>
      <c r="E41" s="14">
        <v>2</v>
      </c>
      <c r="F41" s="47">
        <v>7.92</v>
      </c>
      <c r="G41" s="48">
        <f t="shared" si="24"/>
        <v>0.79</v>
      </c>
      <c r="H41" s="48">
        <f t="shared" si="25"/>
        <v>7.13</v>
      </c>
      <c r="I41" s="18">
        <f t="shared" si="26"/>
        <v>1.58</v>
      </c>
      <c r="J41" s="18">
        <f>E41*H41</f>
        <v>14.26</v>
      </c>
      <c r="K41" s="75">
        <f t="shared" si="27"/>
        <v>1.90943</v>
      </c>
      <c r="L41" s="75">
        <f t="shared" si="27"/>
        <v>17.23321</v>
      </c>
      <c r="M41" s="64">
        <f t="shared" si="28"/>
        <v>19.14264</v>
      </c>
      <c r="O41" s="6"/>
    </row>
    <row r="42" spans="1:18" x14ac:dyDescent="0.3">
      <c r="A42" s="125" t="s">
        <v>103</v>
      </c>
      <c r="B42" s="41" t="s">
        <v>53</v>
      </c>
      <c r="C42" s="128">
        <v>109</v>
      </c>
      <c r="D42" s="128" t="s">
        <v>17</v>
      </c>
      <c r="E42" s="42">
        <v>2</v>
      </c>
      <c r="F42" s="47">
        <v>5.3</v>
      </c>
      <c r="G42" s="48">
        <f t="shared" si="24"/>
        <v>0.53</v>
      </c>
      <c r="H42" s="48">
        <f t="shared" si="25"/>
        <v>4.7699999999999996</v>
      </c>
      <c r="I42" s="43">
        <f t="shared" si="26"/>
        <v>1.06</v>
      </c>
      <c r="J42" s="43">
        <f>E42*H42</f>
        <v>9.5399999999999991</v>
      </c>
      <c r="K42" s="75">
        <f t="shared" si="27"/>
        <v>1.28101</v>
      </c>
      <c r="L42" s="75">
        <f t="shared" si="27"/>
        <v>11.529089999999998</v>
      </c>
      <c r="M42" s="64">
        <f t="shared" si="28"/>
        <v>12.810099999999998</v>
      </c>
      <c r="O42" s="6"/>
    </row>
    <row r="43" spans="1:18" x14ac:dyDescent="0.3">
      <c r="A43" s="125" t="s">
        <v>104</v>
      </c>
      <c r="B43" s="41" t="s">
        <v>50</v>
      </c>
      <c r="C43" s="128">
        <v>11676</v>
      </c>
      <c r="D43" s="128" t="s">
        <v>17</v>
      </c>
      <c r="E43" s="42">
        <v>1</v>
      </c>
      <c r="F43" s="47">
        <v>81.790000000000006</v>
      </c>
      <c r="G43" s="48">
        <f t="shared" si="24"/>
        <v>8.18</v>
      </c>
      <c r="H43" s="48">
        <f t="shared" si="25"/>
        <v>73.61</v>
      </c>
      <c r="I43" s="43">
        <f t="shared" si="26"/>
        <v>8.18</v>
      </c>
      <c r="J43" s="43">
        <f t="shared" ref="J43:J46" si="29">E43*H43</f>
        <v>73.61</v>
      </c>
      <c r="K43" s="75">
        <f t="shared" si="27"/>
        <v>9.8855299999999993</v>
      </c>
      <c r="L43" s="75">
        <f t="shared" si="27"/>
        <v>88.957684999999998</v>
      </c>
      <c r="M43" s="64">
        <f t="shared" si="28"/>
        <v>98.843215000000001</v>
      </c>
      <c r="O43" s="6"/>
    </row>
    <row r="44" spans="1:18" x14ac:dyDescent="0.3">
      <c r="A44" s="125" t="s">
        <v>105</v>
      </c>
      <c r="B44" s="41" t="s">
        <v>49</v>
      </c>
      <c r="C44" s="128">
        <v>3905</v>
      </c>
      <c r="D44" s="128" t="s">
        <v>17</v>
      </c>
      <c r="E44" s="42">
        <v>2</v>
      </c>
      <c r="F44" s="47">
        <v>18.04</v>
      </c>
      <c r="G44" s="48">
        <f t="shared" si="24"/>
        <v>1.8</v>
      </c>
      <c r="H44" s="48">
        <f t="shared" si="25"/>
        <v>16.239999999999998</v>
      </c>
      <c r="I44" s="43">
        <f t="shared" si="26"/>
        <v>3.6</v>
      </c>
      <c r="J44" s="43">
        <f t="shared" si="29"/>
        <v>32.479999999999997</v>
      </c>
      <c r="K44" s="75">
        <f t="shared" si="27"/>
        <v>4.3506</v>
      </c>
      <c r="L44" s="75">
        <f t="shared" si="27"/>
        <v>39.252079999999992</v>
      </c>
      <c r="M44" s="64">
        <f t="shared" si="28"/>
        <v>43.602679999999992</v>
      </c>
      <c r="O44" s="6"/>
    </row>
    <row r="45" spans="1:18" x14ac:dyDescent="0.3">
      <c r="A45" s="125" t="s">
        <v>106</v>
      </c>
      <c r="B45" s="41" t="s">
        <v>44</v>
      </c>
      <c r="C45" s="128">
        <v>9874</v>
      </c>
      <c r="D45" s="128" t="s">
        <v>15</v>
      </c>
      <c r="E45" s="42">
        <v>6</v>
      </c>
      <c r="F45" s="47">
        <v>18.54</v>
      </c>
      <c r="G45" s="48">
        <f t="shared" si="24"/>
        <v>1.85</v>
      </c>
      <c r="H45" s="48">
        <f t="shared" si="25"/>
        <v>16.690000000000001</v>
      </c>
      <c r="I45" s="43">
        <f t="shared" si="26"/>
        <v>11.100000000000001</v>
      </c>
      <c r="J45" s="43">
        <f t="shared" si="29"/>
        <v>100.14000000000001</v>
      </c>
      <c r="K45" s="75">
        <f t="shared" si="27"/>
        <v>13.414350000000001</v>
      </c>
      <c r="L45" s="75">
        <f t="shared" si="27"/>
        <v>121.01919000000001</v>
      </c>
      <c r="M45" s="64">
        <f t="shared" si="28"/>
        <v>134.43354000000002</v>
      </c>
      <c r="O45" s="6"/>
    </row>
    <row r="46" spans="1:18" x14ac:dyDescent="0.3">
      <c r="A46" s="125" t="s">
        <v>107</v>
      </c>
      <c r="B46" s="41" t="s">
        <v>52</v>
      </c>
      <c r="C46" s="128" t="s">
        <v>25</v>
      </c>
      <c r="D46" s="128" t="s">
        <v>17</v>
      </c>
      <c r="E46" s="42">
        <v>3</v>
      </c>
      <c r="F46" s="47">
        <v>41.48</v>
      </c>
      <c r="G46" s="48">
        <f t="shared" si="24"/>
        <v>4.1500000000000004</v>
      </c>
      <c r="H46" s="48">
        <f t="shared" si="25"/>
        <v>37.33</v>
      </c>
      <c r="I46" s="43">
        <f t="shared" si="26"/>
        <v>12.450000000000001</v>
      </c>
      <c r="J46" s="43">
        <f t="shared" si="29"/>
        <v>111.99</v>
      </c>
      <c r="K46" s="75">
        <f t="shared" si="27"/>
        <v>15.045825000000001</v>
      </c>
      <c r="L46" s="75">
        <f t="shared" si="27"/>
        <v>135.33991499999999</v>
      </c>
      <c r="M46" s="64">
        <f t="shared" si="28"/>
        <v>150.38574</v>
      </c>
      <c r="O46" s="6"/>
    </row>
    <row r="47" spans="1:18" x14ac:dyDescent="0.3">
      <c r="A47" s="125" t="s">
        <v>108</v>
      </c>
      <c r="B47" s="41" t="s">
        <v>76</v>
      </c>
      <c r="C47" s="128">
        <v>2701</v>
      </c>
      <c r="D47" s="128" t="s">
        <v>77</v>
      </c>
      <c r="E47" s="42">
        <v>30</v>
      </c>
      <c r="F47" s="47">
        <v>19.149999999999999</v>
      </c>
      <c r="G47" s="48">
        <f t="shared" ref="G47" si="30">ROUND(F47*0.1,2)</f>
        <v>1.92</v>
      </c>
      <c r="H47" s="48">
        <f t="shared" ref="H47" si="31">ROUND(F47*0.9,2)</f>
        <v>17.239999999999998</v>
      </c>
      <c r="I47" s="43">
        <f t="shared" ref="I47" si="32">E47*G47</f>
        <v>57.599999999999994</v>
      </c>
      <c r="J47" s="43">
        <f t="shared" ref="J47" si="33">E47*H47</f>
        <v>517.19999999999993</v>
      </c>
      <c r="K47" s="75">
        <f t="shared" ref="K47" si="34">I47*(1+$K$6)</f>
        <v>69.609599999999986</v>
      </c>
      <c r="L47" s="75">
        <f t="shared" ref="L47" si="35">J47*(1+$K$6)</f>
        <v>625.03619999999989</v>
      </c>
      <c r="M47" s="64">
        <f t="shared" ref="M47" si="36">K47+L47</f>
        <v>694.64579999999989</v>
      </c>
      <c r="O47" s="6"/>
    </row>
    <row r="48" spans="1:18" x14ac:dyDescent="0.3">
      <c r="A48" s="21"/>
      <c r="B48" s="22" t="s">
        <v>6</v>
      </c>
      <c r="C48" s="23"/>
      <c r="D48" s="24"/>
      <c r="E48" s="25"/>
      <c r="F48" s="78"/>
      <c r="G48" s="26"/>
      <c r="H48" s="26"/>
      <c r="I48" s="27">
        <f>SUM(I38:I47)</f>
        <v>604.15000000000009</v>
      </c>
      <c r="J48" s="27">
        <f>SUM(J38:J47)</f>
        <v>5436.3199999999988</v>
      </c>
      <c r="K48" s="27">
        <f>SUM(K38:K47)</f>
        <v>730.11527500000022</v>
      </c>
      <c r="L48" s="27">
        <f>SUM(L38:L47)</f>
        <v>6569.7927199999986</v>
      </c>
      <c r="M48" s="28">
        <f>SUM(M38:M47)</f>
        <v>7299.9079949999987</v>
      </c>
      <c r="O48" s="6"/>
    </row>
    <row r="49" spans="1:14" ht="15" thickBot="1" x14ac:dyDescent="0.35">
      <c r="A49" s="140" t="s">
        <v>24</v>
      </c>
      <c r="B49" s="141"/>
      <c r="C49" s="141"/>
      <c r="D49" s="141"/>
      <c r="E49" s="141"/>
      <c r="F49" s="141"/>
      <c r="G49" s="141"/>
      <c r="H49" s="141"/>
      <c r="I49" s="38">
        <f>SUM(I36,I48,I26,I31)</f>
        <v>5859.1200000000008</v>
      </c>
      <c r="J49" s="38">
        <f>SUM(J36,J48,J26,J31)</f>
        <v>52734.82</v>
      </c>
      <c r="K49" s="38">
        <f>SUM(K36,K48,K26,K31)</f>
        <v>7080.7465200000006</v>
      </c>
      <c r="L49" s="38">
        <f>SUM(L36,L48,L26,L31)</f>
        <v>63730.029969999989</v>
      </c>
      <c r="M49" s="39">
        <f>SUM(M36,M48,M26,M31)</f>
        <v>70810.776489999989</v>
      </c>
      <c r="N49" s="50"/>
    </row>
    <row r="50" spans="1:14" x14ac:dyDescent="0.3">
      <c r="B50" s="5"/>
      <c r="C50" s="3"/>
      <c r="J50" s="9"/>
      <c r="K50" s="9"/>
      <c r="L50" s="9"/>
    </row>
    <row r="51" spans="1:14" ht="15.6" x14ac:dyDescent="0.3">
      <c r="B51" s="10" t="s">
        <v>94</v>
      </c>
      <c r="F51" s="80"/>
      <c r="G51" s="8"/>
      <c r="I51" s="107"/>
      <c r="J51" s="131" t="s">
        <v>95</v>
      </c>
      <c r="K51" s="131"/>
      <c r="L51" s="131"/>
      <c r="M51" s="131"/>
      <c r="N51" s="9"/>
    </row>
    <row r="54" spans="1:14" x14ac:dyDescent="0.3">
      <c r="B54" s="1"/>
      <c r="C54" s="1"/>
      <c r="D54" s="2"/>
      <c r="E54" s="2"/>
      <c r="F54" s="81"/>
      <c r="H54" s="2"/>
      <c r="I54" s="108" t="s">
        <v>87</v>
      </c>
      <c r="J54" t="s">
        <v>90</v>
      </c>
    </row>
    <row r="55" spans="1:14" x14ac:dyDescent="0.3">
      <c r="H55" s="2"/>
      <c r="I55" s="108" t="s">
        <v>88</v>
      </c>
      <c r="J55" s="132" t="s">
        <v>91</v>
      </c>
      <c r="K55" s="132"/>
      <c r="L55" s="132"/>
    </row>
    <row r="56" spans="1:14" x14ac:dyDescent="0.3">
      <c r="H56" s="2"/>
      <c r="I56" s="108" t="s">
        <v>89</v>
      </c>
      <c r="J56" s="132" t="s">
        <v>92</v>
      </c>
      <c r="K56" s="132"/>
      <c r="L56" s="132"/>
    </row>
    <row r="57" spans="1:14" x14ac:dyDescent="0.3">
      <c r="H57" s="2"/>
      <c r="I57" s="2"/>
    </row>
    <row r="58" spans="1:14" x14ac:dyDescent="0.3">
      <c r="H58" s="2"/>
      <c r="I58" s="2"/>
    </row>
  </sheetData>
  <mergeCells count="28">
    <mergeCell ref="H11:H12"/>
    <mergeCell ref="I11:I12"/>
    <mergeCell ref="B11:B12"/>
    <mergeCell ref="C11:C12"/>
    <mergeCell ref="D11:D12"/>
    <mergeCell ref="E11:E12"/>
    <mergeCell ref="G11:G12"/>
    <mergeCell ref="A1:M1"/>
    <mergeCell ref="A2:M5"/>
    <mergeCell ref="A6:H6"/>
    <mergeCell ref="I6:J6"/>
    <mergeCell ref="K6:L6"/>
    <mergeCell ref="J51:M51"/>
    <mergeCell ref="J55:L55"/>
    <mergeCell ref="J56:L56"/>
    <mergeCell ref="A7:H7"/>
    <mergeCell ref="I7:J7"/>
    <mergeCell ref="K7:L7"/>
    <mergeCell ref="J11:J12"/>
    <mergeCell ref="M11:M12"/>
    <mergeCell ref="A49:H49"/>
    <mergeCell ref="A8:A9"/>
    <mergeCell ref="B8:B9"/>
    <mergeCell ref="D8:D9"/>
    <mergeCell ref="E8:E9"/>
    <mergeCell ref="K8:L8"/>
    <mergeCell ref="M8:M9"/>
    <mergeCell ref="A11:A12"/>
  </mergeCells>
  <pageMargins left="0.23622047244094491" right="0.23622047244094491" top="0.35433070866141736" bottom="0.15748031496062992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7"/>
  <sheetViews>
    <sheetView workbookViewId="0">
      <selection activeCell="G15" sqref="G15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x14ac:dyDescent="0.3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</row>
    <row r="4" spans="1:14" x14ac:dyDescent="0.3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</row>
    <row r="5" spans="1:14" x14ac:dyDescent="0.3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1:14" ht="15" thickBot="1" x14ac:dyDescent="0.3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</row>
    <row r="7" spans="1:14" ht="16.2" thickBot="1" x14ac:dyDescent="0.35">
      <c r="A7" s="187" t="s">
        <v>93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2" thickBot="1" x14ac:dyDescent="0.35">
      <c r="A8" s="187" t="s">
        <v>72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</row>
    <row r="9" spans="1:14" x14ac:dyDescent="0.3">
      <c r="A9" s="121" t="s">
        <v>55</v>
      </c>
      <c r="B9" s="122" t="s">
        <v>56</v>
      </c>
      <c r="C9" s="123" t="s">
        <v>57</v>
      </c>
      <c r="D9" s="123" t="s">
        <v>58</v>
      </c>
      <c r="E9" s="190" t="s">
        <v>59</v>
      </c>
      <c r="F9" s="190"/>
      <c r="G9" s="191" t="s">
        <v>60</v>
      </c>
      <c r="H9" s="192"/>
      <c r="I9" s="193" t="s">
        <v>61</v>
      </c>
      <c r="J9" s="194"/>
      <c r="K9" s="193" t="s">
        <v>62</v>
      </c>
      <c r="L9" s="194"/>
      <c r="M9" s="193" t="s">
        <v>63</v>
      </c>
      <c r="N9" s="195"/>
    </row>
    <row r="10" spans="1:14" x14ac:dyDescent="0.3">
      <c r="A10" s="40"/>
      <c r="B10" s="7"/>
      <c r="C10" s="82"/>
      <c r="D10" s="82"/>
      <c r="E10" s="83" t="s">
        <v>64</v>
      </c>
      <c r="F10" s="84" t="s">
        <v>65</v>
      </c>
      <c r="G10" s="83" t="s">
        <v>64</v>
      </c>
      <c r="H10" s="84" t="s">
        <v>65</v>
      </c>
      <c r="I10" s="83" t="s">
        <v>64</v>
      </c>
      <c r="J10" s="84" t="s">
        <v>65</v>
      </c>
      <c r="K10" s="83" t="s">
        <v>64</v>
      </c>
      <c r="L10" s="84" t="s">
        <v>65</v>
      </c>
      <c r="M10" s="83" t="s">
        <v>64</v>
      </c>
      <c r="N10" s="109" t="s">
        <v>65</v>
      </c>
    </row>
    <row r="11" spans="1:14" x14ac:dyDescent="0.3">
      <c r="A11" s="40" t="s">
        <v>3</v>
      </c>
      <c r="B11" s="86" t="s">
        <v>36</v>
      </c>
      <c r="C11" s="85">
        <v>27628.21</v>
      </c>
      <c r="D11" s="85">
        <f>C11/$C$16*100</f>
        <v>39.016954763102454</v>
      </c>
      <c r="E11" s="87">
        <v>27628.21</v>
      </c>
      <c r="F11" s="85">
        <f>E11/C11*100</f>
        <v>100</v>
      </c>
      <c r="G11" s="87"/>
      <c r="H11" s="85">
        <f t="shared" ref="H11:H14" si="0">G11/C11*100</f>
        <v>0</v>
      </c>
      <c r="I11" s="87"/>
      <c r="J11" s="85">
        <f t="shared" ref="J11:J14" si="1">I11/C11*100</f>
        <v>0</v>
      </c>
      <c r="K11" s="87"/>
      <c r="L11" s="85">
        <f t="shared" ref="L11:L14" si="2">K11/C11*100</f>
        <v>0</v>
      </c>
      <c r="M11" s="85"/>
      <c r="N11" s="111">
        <f>M11/C11*100</f>
        <v>0</v>
      </c>
    </row>
    <row r="12" spans="1:14" x14ac:dyDescent="0.3">
      <c r="A12" s="112" t="s">
        <v>66</v>
      </c>
      <c r="B12" s="86" t="s">
        <v>82</v>
      </c>
      <c r="C12" s="88">
        <v>18336.810000000001</v>
      </c>
      <c r="D12" s="85">
        <f>C12/$C$16*100</f>
        <v>25.895506305678317</v>
      </c>
      <c r="E12" s="87">
        <v>9168.41</v>
      </c>
      <c r="F12" s="85">
        <f>E12/C12*100</f>
        <v>50.000027267556348</v>
      </c>
      <c r="G12" s="87">
        <v>9168.4</v>
      </c>
      <c r="H12" s="85">
        <f t="shared" si="0"/>
        <v>49.999972732443645</v>
      </c>
      <c r="I12" s="87"/>
      <c r="J12" s="85">
        <f t="shared" si="1"/>
        <v>0</v>
      </c>
      <c r="K12" s="85"/>
      <c r="L12" s="85">
        <f t="shared" si="2"/>
        <v>0</v>
      </c>
      <c r="M12" s="85"/>
      <c r="N12" s="111">
        <f t="shared" ref="N12:N14" si="3">M12/C12*100</f>
        <v>0</v>
      </c>
    </row>
    <row r="13" spans="1:14" x14ac:dyDescent="0.3">
      <c r="A13" s="112" t="s">
        <v>67</v>
      </c>
      <c r="B13" s="110" t="s">
        <v>23</v>
      </c>
      <c r="C13" s="85">
        <v>17545.849999999999</v>
      </c>
      <c r="D13" s="85">
        <f>C13/$C$16*100</f>
        <v>24.778501239500539</v>
      </c>
      <c r="E13" s="85"/>
      <c r="F13" s="85">
        <f>E13/C13*100</f>
        <v>0</v>
      </c>
      <c r="G13" s="85">
        <v>17545.849999999999</v>
      </c>
      <c r="H13" s="85">
        <f t="shared" si="0"/>
        <v>100</v>
      </c>
      <c r="I13" s="85"/>
      <c r="J13" s="85">
        <f t="shared" si="1"/>
        <v>0</v>
      </c>
      <c r="K13" s="89"/>
      <c r="L13" s="85">
        <f t="shared" si="2"/>
        <v>0</v>
      </c>
      <c r="M13" s="85"/>
      <c r="N13" s="111">
        <f t="shared" si="3"/>
        <v>0</v>
      </c>
    </row>
    <row r="14" spans="1:14" x14ac:dyDescent="0.3">
      <c r="A14" s="112" t="s">
        <v>68</v>
      </c>
      <c r="B14" s="90" t="s">
        <v>43</v>
      </c>
      <c r="C14" s="85">
        <v>7299.91</v>
      </c>
      <c r="D14" s="85">
        <f>C14/$C$16*100</f>
        <v>10.309037691718691</v>
      </c>
      <c r="E14" s="85"/>
      <c r="F14" s="85">
        <f t="shared" ref="F14" si="4">E14/C14*100</f>
        <v>0</v>
      </c>
      <c r="G14" s="87">
        <v>7299.91</v>
      </c>
      <c r="H14" s="85">
        <f t="shared" si="0"/>
        <v>100</v>
      </c>
      <c r="I14" s="87"/>
      <c r="J14" s="85">
        <f t="shared" si="1"/>
        <v>0</v>
      </c>
      <c r="K14" s="87"/>
      <c r="L14" s="85">
        <f t="shared" si="2"/>
        <v>0</v>
      </c>
      <c r="M14" s="85"/>
      <c r="N14" s="111">
        <f t="shared" si="3"/>
        <v>0</v>
      </c>
    </row>
    <row r="15" spans="1:14" x14ac:dyDescent="0.3">
      <c r="A15" s="113"/>
      <c r="B15" s="92"/>
      <c r="C15" s="91"/>
      <c r="D15" s="91"/>
      <c r="E15" s="85"/>
      <c r="F15" s="87"/>
      <c r="G15" s="87"/>
      <c r="H15" s="87"/>
      <c r="I15" s="87"/>
      <c r="J15" s="87"/>
      <c r="K15" s="87"/>
      <c r="L15" s="87"/>
      <c r="M15" s="85"/>
      <c r="N15" s="111"/>
    </row>
    <row r="16" spans="1:14" x14ac:dyDescent="0.3">
      <c r="A16" s="174" t="s">
        <v>69</v>
      </c>
      <c r="B16" s="175"/>
      <c r="C16" s="93">
        <f>SUM(C11:C15)</f>
        <v>70810.78</v>
      </c>
      <c r="D16" s="93">
        <f>SUM(D11:D15)</f>
        <v>100</v>
      </c>
      <c r="E16" s="94">
        <f>SUM(E10:E14,)</f>
        <v>36796.619999999995</v>
      </c>
      <c r="F16" s="94">
        <f>E16/C16*100</f>
        <v>51.964714977013379</v>
      </c>
      <c r="G16" s="94">
        <f>SUM(G10:G14,)</f>
        <v>34014.160000000003</v>
      </c>
      <c r="H16" s="94">
        <f>G16/C16*100</f>
        <v>48.035285022986621</v>
      </c>
      <c r="I16" s="94">
        <f>SUM(I10:I14,)</f>
        <v>0</v>
      </c>
      <c r="J16" s="95">
        <f>I16/C16*100</f>
        <v>0</v>
      </c>
      <c r="K16" s="95">
        <f>SUM(K10:K15,)</f>
        <v>0</v>
      </c>
      <c r="L16" s="95">
        <f>K16/C16*100</f>
        <v>0</v>
      </c>
      <c r="M16" s="94">
        <f>SUM(M11:M14)</f>
        <v>0</v>
      </c>
      <c r="N16" s="114">
        <f>M16/C16*100</f>
        <v>0</v>
      </c>
    </row>
    <row r="17" spans="1:14" ht="15" thickBot="1" x14ac:dyDescent="0.35">
      <c r="A17" s="176" t="s">
        <v>70</v>
      </c>
      <c r="B17" s="177"/>
      <c r="C17" s="115"/>
      <c r="D17" s="115"/>
      <c r="E17" s="116">
        <f>E16</f>
        <v>36796.619999999995</v>
      </c>
      <c r="F17" s="116">
        <f>F16</f>
        <v>51.964714977013379</v>
      </c>
      <c r="G17" s="116">
        <f>G16+E16</f>
        <v>70810.78</v>
      </c>
      <c r="H17" s="116">
        <f>H16+F16</f>
        <v>100</v>
      </c>
      <c r="I17" s="116">
        <f>I16+G16+E16</f>
        <v>70810.78</v>
      </c>
      <c r="J17" s="117">
        <f>J16+H16+F16</f>
        <v>100</v>
      </c>
      <c r="K17" s="117">
        <f>K16+I16+G16+E16</f>
        <v>70810.78</v>
      </c>
      <c r="L17" s="118">
        <f>L16+J17</f>
        <v>100</v>
      </c>
      <c r="M17" s="119">
        <f>M16+K17</f>
        <v>70810.78</v>
      </c>
      <c r="N17" s="120">
        <f>N16+L17</f>
        <v>100</v>
      </c>
    </row>
  </sheetData>
  <mergeCells count="10">
    <mergeCell ref="A16:B16"/>
    <mergeCell ref="A17:B17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projeto C BDI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2022-05-25T12:38:32Z</cp:lastPrinted>
  <dcterms:created xsi:type="dcterms:W3CDTF">2012-05-31T11:19:41Z</dcterms:created>
  <dcterms:modified xsi:type="dcterms:W3CDTF">2022-05-30T13:27:33Z</dcterms:modified>
</cp:coreProperties>
</file>